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3995" windowHeight="8445" activeTab="0"/>
  </bookViews>
  <sheets>
    <sheet name="Main" sheetId="1" r:id="rId1"/>
    <sheet name="Over-All" sheetId="2" r:id="rId2"/>
    <sheet name="Club Members" sheetId="3" r:id="rId3"/>
  </sheets>
  <definedNames>
    <definedName name="_xlnm._FilterDatabase" localSheetId="2" hidden="1">'Club Members'!$A$6:$AD$6</definedName>
    <definedName name="_xlnm._FilterDatabase" localSheetId="0" hidden="1">'Main'!$A$6:$AE$6</definedName>
    <definedName name="_xlnm.Print_Area" localSheetId="0">'Main'!$A$1:$AH$33</definedName>
  </definedNames>
  <calcPr fullCalcOnLoad="1"/>
</workbook>
</file>

<file path=xl/sharedStrings.xml><?xml version="1.0" encoding="utf-8"?>
<sst xmlns="http://schemas.openxmlformats.org/spreadsheetml/2006/main" count="248" uniqueCount="81">
  <si>
    <t>No</t>
  </si>
  <si>
    <t>Sub</t>
  </si>
  <si>
    <t>Total</t>
  </si>
  <si>
    <t>Name</t>
  </si>
  <si>
    <t>Class</t>
  </si>
  <si>
    <t>Place</t>
  </si>
  <si>
    <t>Overall</t>
  </si>
  <si>
    <t>Test</t>
  </si>
  <si>
    <t>Run 1</t>
  </si>
  <si>
    <t>Run 2</t>
  </si>
  <si>
    <t>Run 3</t>
  </si>
  <si>
    <t>Midland Motor Club</t>
  </si>
  <si>
    <t>Autotest</t>
  </si>
  <si>
    <t>8th January 2012</t>
  </si>
  <si>
    <t>Robin Lyons</t>
  </si>
  <si>
    <t>A</t>
  </si>
  <si>
    <t>Eamonn Byrne</t>
  </si>
  <si>
    <t>Daniel Byrne</t>
  </si>
  <si>
    <t>Chris Grimes</t>
  </si>
  <si>
    <t>Guy Foster</t>
  </si>
  <si>
    <t>Norman Ferguson</t>
  </si>
  <si>
    <t>Rory Power</t>
  </si>
  <si>
    <t>Glen Irwin</t>
  </si>
  <si>
    <t>Stephen Ferguson</t>
  </si>
  <si>
    <t>B</t>
  </si>
  <si>
    <t>Patrick Power</t>
  </si>
  <si>
    <t>Paul Phelan</t>
  </si>
  <si>
    <t>Sam Johnston</t>
  </si>
  <si>
    <t>Alan Coyle</t>
  </si>
  <si>
    <t>Andrew O'Donohoe</t>
  </si>
  <si>
    <t>C</t>
  </si>
  <si>
    <t>Tom Devaney</t>
  </si>
  <si>
    <t>Darren Quille</t>
  </si>
  <si>
    <t>Timmy Lynch</t>
  </si>
  <si>
    <t>Richard Meeke</t>
  </si>
  <si>
    <t>David Thompson</t>
  </si>
  <si>
    <t>E</t>
  </si>
  <si>
    <t>Mark King</t>
  </si>
  <si>
    <t>Liam Croston</t>
  </si>
  <si>
    <t>George McMillan</t>
  </si>
  <si>
    <t>Jamie McMillan</t>
  </si>
  <si>
    <t>Paul Mooney</t>
  </si>
  <si>
    <t>Andrew Stewart</t>
  </si>
  <si>
    <t>F</t>
  </si>
  <si>
    <t>Darren Quinn</t>
  </si>
  <si>
    <t>Cormac Feeney</t>
  </si>
  <si>
    <t>Nigel McCloughry</t>
  </si>
  <si>
    <t>John McCorry</t>
  </si>
  <si>
    <t>Enda McLoughlin</t>
  </si>
  <si>
    <t>Colin Duffy</t>
  </si>
  <si>
    <t>Sean Brady</t>
  </si>
  <si>
    <t>Eamon Brady</t>
  </si>
  <si>
    <t>Sean Mullervy</t>
  </si>
  <si>
    <t>Michael Reilly</t>
  </si>
  <si>
    <t>P</t>
  </si>
  <si>
    <t>L</t>
  </si>
  <si>
    <t>PLL</t>
  </si>
  <si>
    <t>PP</t>
  </si>
  <si>
    <t xml:space="preserve">P </t>
  </si>
  <si>
    <t>FAIL</t>
  </si>
  <si>
    <t>DNS</t>
  </si>
  <si>
    <t>Club Members Championship</t>
  </si>
  <si>
    <t>1st</t>
  </si>
  <si>
    <t>Chris Kelly</t>
  </si>
  <si>
    <t>PPP</t>
  </si>
  <si>
    <t>a</t>
  </si>
  <si>
    <t>1st Overall</t>
  </si>
  <si>
    <t>1st Class</t>
  </si>
  <si>
    <t>2nd Class</t>
  </si>
  <si>
    <t>3rd Class</t>
  </si>
  <si>
    <t>Novice</t>
  </si>
  <si>
    <t>Semi-expert</t>
  </si>
  <si>
    <t xml:space="preserve">1st Overall </t>
  </si>
  <si>
    <t>Class A</t>
  </si>
  <si>
    <t>Class B</t>
  </si>
  <si>
    <t>Class C</t>
  </si>
  <si>
    <t>Class E</t>
  </si>
  <si>
    <t>Class F</t>
  </si>
  <si>
    <t>Drive of the Day</t>
  </si>
  <si>
    <t>3RD</t>
  </si>
  <si>
    <t>2ND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</si>
</sst>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</numFmts>
  <fonts count="27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8"/>
      <name val="Arial"/>
      <family val="0"/>
    </font>
    <font>
      <sz val="10"/>
      <color indexed="8"/>
      <name val="Webding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/>
    </xf>
    <xf numFmtId="164" fontId="2" fillId="21" borderId="0" xfId="0" applyNumberFormat="1" applyFont="1" applyFill="1" applyAlignment="1">
      <alignment/>
    </xf>
    <xf numFmtId="164" fontId="2" fillId="21" borderId="0" xfId="0" applyNumberFormat="1" applyFont="1" applyFill="1" applyAlignment="1">
      <alignment horizontal="center"/>
    </xf>
    <xf numFmtId="1" fontId="2" fillId="21" borderId="0" xfId="0" applyNumberFormat="1" applyFont="1" applyFill="1" applyAlignment="1">
      <alignment horizontal="center"/>
    </xf>
    <xf numFmtId="2" fontId="2" fillId="21" borderId="0" xfId="0" applyNumberFormat="1" applyFont="1" applyFill="1" applyAlignment="1">
      <alignment/>
    </xf>
    <xf numFmtId="2" fontId="3" fillId="21" borderId="0" xfId="0" applyNumberFormat="1" applyFont="1" applyFill="1" applyAlignment="1">
      <alignment/>
    </xf>
    <xf numFmtId="164" fontId="3" fillId="21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2" fontId="2" fillId="21" borderId="0" xfId="0" applyNumberFormat="1" applyFont="1" applyFill="1" applyAlignment="1">
      <alignment horizontal="center"/>
    </xf>
    <xf numFmtId="164" fontId="24" fillId="0" borderId="0" xfId="0" applyNumberFormat="1" applyFont="1" applyAlignment="1">
      <alignment horizontal="center"/>
    </xf>
    <xf numFmtId="164" fontId="3" fillId="0" borderId="0" xfId="0" applyNumberFormat="1" applyFont="1" applyFill="1" applyAlignment="1">
      <alignment/>
    </xf>
    <xf numFmtId="0" fontId="0" fillId="0" borderId="0" xfId="0" applyAlignment="1">
      <alignment horizontal="left"/>
    </xf>
    <xf numFmtId="164" fontId="4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4"/>
  <sheetViews>
    <sheetView tabSelected="1" zoomScale="90" zoomScaleNormal="9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E8" sqref="AE8"/>
    </sheetView>
  </sheetViews>
  <sheetFormatPr defaultColWidth="9.140625" defaultRowHeight="12.75"/>
  <cols>
    <col min="1" max="1" width="4.421875" style="0" customWidth="1"/>
    <col min="2" max="2" width="18.8515625" style="29" bestFit="1" customWidth="1"/>
    <col min="3" max="3" width="5.7109375" style="5" bestFit="1" customWidth="1"/>
    <col min="4" max="4" width="2.28125" style="5" bestFit="1" customWidth="1"/>
    <col min="5" max="5" width="6.00390625" style="9" bestFit="1" customWidth="1"/>
    <col min="6" max="6" width="3.57421875" style="6" bestFit="1" customWidth="1"/>
    <col min="7" max="7" width="6.00390625" style="9" bestFit="1" customWidth="1"/>
    <col min="8" max="8" width="6.00390625" style="9" customWidth="1"/>
    <col min="9" max="9" width="6.7109375" style="9" customWidth="1"/>
    <col min="10" max="11" width="6.00390625" style="9" customWidth="1"/>
    <col min="12" max="12" width="3.140625" style="9" customWidth="1"/>
    <col min="13" max="13" width="9.421875" style="18" bestFit="1" customWidth="1"/>
    <col min="14" max="14" width="6.00390625" style="9" customWidth="1"/>
    <col min="15" max="15" width="3.57421875" style="9" customWidth="1"/>
    <col min="16" max="16" width="8.28125" style="9" bestFit="1" customWidth="1"/>
    <col min="17" max="17" width="3.57421875" style="9" bestFit="1" customWidth="1"/>
    <col min="18" max="18" width="6.57421875" style="9" customWidth="1"/>
    <col min="19" max="20" width="6.00390625" style="9" customWidth="1"/>
    <col min="21" max="21" width="6.00390625" style="9" bestFit="1" customWidth="1"/>
    <col min="22" max="22" width="9.421875" style="18" bestFit="1" customWidth="1"/>
    <col min="23" max="23" width="6.00390625" style="9" customWidth="1"/>
    <col min="24" max="24" width="4.8515625" style="9" customWidth="1"/>
    <col min="25" max="25" width="8.28125" style="9" bestFit="1" customWidth="1"/>
    <col min="26" max="26" width="4.8515625" style="9" bestFit="1" customWidth="1"/>
    <col min="27" max="27" width="8.421875" style="9" bestFit="1" customWidth="1"/>
    <col min="28" max="28" width="3.140625" style="9" customWidth="1"/>
    <col min="29" max="29" width="8.00390625" style="9" bestFit="1" customWidth="1"/>
    <col min="30" max="30" width="4.8515625" style="9" bestFit="1" customWidth="1"/>
    <col min="31" max="31" width="7.8515625" style="17" customWidth="1"/>
    <col min="32" max="32" width="11.140625" style="19" hidden="1" customWidth="1"/>
    <col min="33" max="33" width="6.140625" style="19" hidden="1" customWidth="1"/>
    <col min="34" max="34" width="10.28125" style="20" bestFit="1" customWidth="1"/>
    <col min="35" max="57" width="9.140625" style="20" customWidth="1"/>
  </cols>
  <sheetData>
    <row r="1" spans="1:31" ht="12.75">
      <c r="A1" s="1" t="s">
        <v>11</v>
      </c>
      <c r="B1" s="28"/>
      <c r="E1" s="2"/>
      <c r="G1" s="2"/>
      <c r="H1" s="2"/>
      <c r="I1" s="2"/>
      <c r="J1" s="2"/>
      <c r="K1" s="2"/>
      <c r="L1" s="2"/>
      <c r="M1" s="13"/>
      <c r="N1" s="2"/>
      <c r="O1" s="2"/>
      <c r="P1" s="2"/>
      <c r="Q1" s="2"/>
      <c r="R1" s="2"/>
      <c r="S1" s="2"/>
      <c r="T1" s="2"/>
      <c r="U1" s="2"/>
      <c r="V1" s="13"/>
      <c r="W1" s="2"/>
      <c r="X1" s="2"/>
      <c r="Y1" s="2"/>
      <c r="Z1" s="2"/>
      <c r="AA1" s="2"/>
      <c r="AB1" s="2"/>
      <c r="AC1" s="2"/>
      <c r="AD1" s="2"/>
      <c r="AE1" s="16"/>
    </row>
    <row r="2" spans="1:33" ht="12.75">
      <c r="A2" s="1" t="s">
        <v>12</v>
      </c>
      <c r="B2" s="28"/>
      <c r="E2" s="2"/>
      <c r="G2" s="2"/>
      <c r="H2" s="2"/>
      <c r="I2" s="2"/>
      <c r="J2" s="2"/>
      <c r="K2" s="2"/>
      <c r="L2" s="2"/>
      <c r="M2" s="13"/>
      <c r="N2" s="2"/>
      <c r="O2" s="2"/>
      <c r="P2" s="2"/>
      <c r="Q2" s="2"/>
      <c r="R2" s="2"/>
      <c r="S2" s="2"/>
      <c r="T2" s="2"/>
      <c r="U2" s="2"/>
      <c r="V2" s="13"/>
      <c r="W2" s="2"/>
      <c r="X2" s="2"/>
      <c r="Y2" s="2"/>
      <c r="Z2" s="2"/>
      <c r="AA2" s="2"/>
      <c r="AB2" s="2"/>
      <c r="AC2" s="2"/>
      <c r="AD2" s="2"/>
      <c r="AE2" s="16"/>
      <c r="AF2" s="19" t="s">
        <v>6</v>
      </c>
      <c r="AG2" s="19" t="s">
        <v>4</v>
      </c>
    </row>
    <row r="3" spans="1:27" ht="14.25">
      <c r="A3" s="1" t="s">
        <v>13</v>
      </c>
      <c r="E3" s="38" t="s">
        <v>65</v>
      </c>
      <c r="G3" s="38" t="s">
        <v>65</v>
      </c>
      <c r="I3" s="38" t="s">
        <v>65</v>
      </c>
      <c r="K3" s="38" t="s">
        <v>65</v>
      </c>
      <c r="N3" s="38" t="s">
        <v>65</v>
      </c>
      <c r="P3" s="38" t="s">
        <v>65</v>
      </c>
      <c r="R3" s="38" t="s">
        <v>65</v>
      </c>
      <c r="T3" s="38" t="s">
        <v>65</v>
      </c>
      <c r="W3" s="38" t="s">
        <v>65</v>
      </c>
      <c r="Y3" s="38" t="s">
        <v>65</v>
      </c>
      <c r="AA3" s="38" t="s">
        <v>65</v>
      </c>
    </row>
    <row r="4" spans="5:30" ht="12.75">
      <c r="E4" s="41" t="s">
        <v>8</v>
      </c>
      <c r="F4" s="41"/>
      <c r="G4" s="41"/>
      <c r="H4" s="41"/>
      <c r="I4" s="41"/>
      <c r="J4" s="41"/>
      <c r="K4" s="41"/>
      <c r="L4" s="41"/>
      <c r="N4" s="41" t="s">
        <v>9</v>
      </c>
      <c r="O4" s="41"/>
      <c r="P4" s="41"/>
      <c r="Q4" s="41"/>
      <c r="R4" s="41"/>
      <c r="S4" s="41"/>
      <c r="T4" s="41"/>
      <c r="U4" s="41"/>
      <c r="W4" s="41" t="s">
        <v>10</v>
      </c>
      <c r="X4" s="41"/>
      <c r="Y4" s="41"/>
      <c r="Z4" s="41"/>
      <c r="AA4" s="41"/>
      <c r="AB4" s="41"/>
      <c r="AC4" s="41"/>
      <c r="AD4" s="41"/>
    </row>
    <row r="5" spans="1:33" ht="12.75">
      <c r="A5" s="1" t="s">
        <v>0</v>
      </c>
      <c r="B5" s="28" t="s">
        <v>3</v>
      </c>
      <c r="C5" s="5" t="s">
        <v>4</v>
      </c>
      <c r="E5" s="7" t="s">
        <v>7</v>
      </c>
      <c r="F5" s="5"/>
      <c r="G5" s="7" t="s">
        <v>7</v>
      </c>
      <c r="H5" s="7"/>
      <c r="I5" s="7" t="s">
        <v>7</v>
      </c>
      <c r="J5" s="7"/>
      <c r="K5" s="7" t="s">
        <v>7</v>
      </c>
      <c r="L5" s="7"/>
      <c r="M5" s="14" t="s">
        <v>1</v>
      </c>
      <c r="N5" s="7" t="s">
        <v>7</v>
      </c>
      <c r="O5" s="5"/>
      <c r="P5" s="7" t="s">
        <v>7</v>
      </c>
      <c r="Q5" s="7"/>
      <c r="R5" s="7" t="s">
        <v>7</v>
      </c>
      <c r="S5" s="7"/>
      <c r="T5" s="7" t="s">
        <v>7</v>
      </c>
      <c r="U5" s="7"/>
      <c r="V5" s="14" t="s">
        <v>1</v>
      </c>
      <c r="W5" s="7" t="s">
        <v>7</v>
      </c>
      <c r="X5" s="5"/>
      <c r="Y5" s="7" t="s">
        <v>7</v>
      </c>
      <c r="Z5" s="7"/>
      <c r="AA5" s="7" t="s">
        <v>7</v>
      </c>
      <c r="AB5" s="7"/>
      <c r="AC5" s="7" t="s">
        <v>7</v>
      </c>
      <c r="AD5" s="7"/>
      <c r="AE5" s="37" t="s">
        <v>2</v>
      </c>
      <c r="AF5" s="21" t="s">
        <v>5</v>
      </c>
      <c r="AG5" s="21" t="s">
        <v>5</v>
      </c>
    </row>
    <row r="6" spans="1:57" s="4" customFormat="1" ht="12.75">
      <c r="A6" s="3"/>
      <c r="B6" s="30"/>
      <c r="C6" s="8"/>
      <c r="D6" s="8"/>
      <c r="E6" s="8">
        <v>1</v>
      </c>
      <c r="F6" s="8"/>
      <c r="G6" s="8">
        <v>2</v>
      </c>
      <c r="H6" s="8"/>
      <c r="I6" s="8">
        <v>3</v>
      </c>
      <c r="J6" s="8"/>
      <c r="K6" s="8">
        <v>4</v>
      </c>
      <c r="L6" s="8"/>
      <c r="M6" s="15"/>
      <c r="N6" s="8">
        <v>1</v>
      </c>
      <c r="O6" s="8"/>
      <c r="P6" s="8">
        <v>2</v>
      </c>
      <c r="Q6" s="8"/>
      <c r="R6" s="8">
        <v>3</v>
      </c>
      <c r="S6" s="8"/>
      <c r="T6" s="8">
        <v>4</v>
      </c>
      <c r="U6" s="8"/>
      <c r="V6" s="15"/>
      <c r="W6" s="8">
        <v>1</v>
      </c>
      <c r="X6" s="8"/>
      <c r="Y6" s="8">
        <v>2</v>
      </c>
      <c r="Z6" s="8"/>
      <c r="AA6" s="8">
        <v>3</v>
      </c>
      <c r="AB6" s="8"/>
      <c r="AC6" s="8">
        <v>4</v>
      </c>
      <c r="AD6" s="8"/>
      <c r="AE6" s="37"/>
      <c r="AF6" s="22"/>
      <c r="AG6" s="22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</row>
    <row r="7" spans="1:34" s="20" customFormat="1" ht="12.75">
      <c r="A7" s="33">
        <v>2</v>
      </c>
      <c r="B7" s="31" t="s">
        <v>14</v>
      </c>
      <c r="C7" s="35" t="s">
        <v>15</v>
      </c>
      <c r="D7" s="27"/>
      <c r="E7" s="25">
        <v>50.7</v>
      </c>
      <c r="F7" s="25"/>
      <c r="G7" s="25">
        <v>49</v>
      </c>
      <c r="H7" s="25"/>
      <c r="I7" s="25">
        <v>51.7</v>
      </c>
      <c r="J7" s="25"/>
      <c r="K7" s="25">
        <v>42.8</v>
      </c>
      <c r="L7" s="25"/>
      <c r="M7" s="16">
        <f>SUM(E7+G7+I7+K7)</f>
        <v>194.2</v>
      </c>
      <c r="N7" s="25">
        <v>49.5</v>
      </c>
      <c r="O7" s="25"/>
      <c r="P7" s="25">
        <v>51.6</v>
      </c>
      <c r="Q7" s="25"/>
      <c r="R7" s="25">
        <v>52.9</v>
      </c>
      <c r="S7" s="25"/>
      <c r="T7" s="25">
        <v>43.4</v>
      </c>
      <c r="U7" s="25"/>
      <c r="V7" s="16">
        <f>SUM(M7+N7+P7+R7+T7)</f>
        <v>391.59999999999997</v>
      </c>
      <c r="W7" s="25">
        <v>52.4</v>
      </c>
      <c r="X7" s="25"/>
      <c r="Y7" s="25">
        <v>50.8</v>
      </c>
      <c r="Z7" s="25"/>
      <c r="AA7" s="25">
        <v>50.7</v>
      </c>
      <c r="AB7" s="25"/>
      <c r="AC7" s="25">
        <v>42.8</v>
      </c>
      <c r="AD7" s="26"/>
      <c r="AE7" s="16">
        <f>SUM(V7+W7+Y7+AA7+AC7)</f>
        <v>588.3</v>
      </c>
      <c r="AF7" s="19"/>
      <c r="AG7" s="19"/>
      <c r="AH7" s="20" t="s">
        <v>67</v>
      </c>
    </row>
    <row r="8" spans="1:34" s="20" customFormat="1" ht="12.75">
      <c r="A8" s="33">
        <v>3</v>
      </c>
      <c r="B8" s="31" t="s">
        <v>16</v>
      </c>
      <c r="C8" s="35" t="s">
        <v>15</v>
      </c>
      <c r="D8" s="27"/>
      <c r="E8" s="25">
        <v>51.4</v>
      </c>
      <c r="F8" s="25"/>
      <c r="G8" s="25">
        <v>49.6</v>
      </c>
      <c r="H8" s="25"/>
      <c r="I8" s="25">
        <v>52.5</v>
      </c>
      <c r="J8" s="25"/>
      <c r="K8" s="25">
        <v>41.9</v>
      </c>
      <c r="L8" s="25"/>
      <c r="M8" s="16">
        <f aca="true" t="shared" si="0" ref="M7:M14">SUM(E8+G8+I8+K8)</f>
        <v>195.4</v>
      </c>
      <c r="N8" s="25">
        <v>51.7</v>
      </c>
      <c r="O8" s="25"/>
      <c r="P8" s="25">
        <v>52.1</v>
      </c>
      <c r="Q8" s="25"/>
      <c r="R8" s="25">
        <v>54.5</v>
      </c>
      <c r="S8" s="25"/>
      <c r="T8" s="25">
        <v>42.2</v>
      </c>
      <c r="U8" s="25"/>
      <c r="V8" s="16">
        <f aca="true" t="shared" si="1" ref="V7:V14">SUM(M8+N8+P8+R8+T8)</f>
        <v>395.90000000000003</v>
      </c>
      <c r="W8" s="25">
        <v>51.5</v>
      </c>
      <c r="X8" s="25"/>
      <c r="Y8" s="25">
        <v>50.9</v>
      </c>
      <c r="Z8" s="25"/>
      <c r="AA8" s="25">
        <v>52.5</v>
      </c>
      <c r="AB8" s="25"/>
      <c r="AC8" s="25">
        <v>41.6</v>
      </c>
      <c r="AD8" s="26"/>
      <c r="AE8" s="16">
        <f aca="true" t="shared" si="2" ref="AE7:AE14">SUM(V8+W8+Y8+AA8+AC8)</f>
        <v>592.4</v>
      </c>
      <c r="AF8" s="19"/>
      <c r="AG8" s="19"/>
      <c r="AH8" s="20" t="s">
        <v>68</v>
      </c>
    </row>
    <row r="9" spans="1:34" s="20" customFormat="1" ht="12.75">
      <c r="A9" s="33">
        <v>5</v>
      </c>
      <c r="B9" s="31" t="s">
        <v>17</v>
      </c>
      <c r="C9" s="35" t="s">
        <v>15</v>
      </c>
      <c r="D9" s="27"/>
      <c r="E9" s="25">
        <v>53</v>
      </c>
      <c r="F9" s="25"/>
      <c r="G9" s="25">
        <v>51.6</v>
      </c>
      <c r="H9" s="25"/>
      <c r="I9" s="25">
        <v>53.9</v>
      </c>
      <c r="J9" s="25"/>
      <c r="K9" s="25">
        <v>42.7</v>
      </c>
      <c r="L9" s="25"/>
      <c r="M9" s="16">
        <f t="shared" si="0"/>
        <v>201.2</v>
      </c>
      <c r="N9" s="25">
        <v>52.1</v>
      </c>
      <c r="O9" s="25"/>
      <c r="P9" s="25">
        <v>55.3</v>
      </c>
      <c r="Q9" s="25"/>
      <c r="R9" s="25">
        <v>55.6</v>
      </c>
      <c r="S9" s="25"/>
      <c r="T9" s="25">
        <v>42.5</v>
      </c>
      <c r="U9" s="25"/>
      <c r="V9" s="16">
        <f t="shared" si="1"/>
        <v>406.7</v>
      </c>
      <c r="W9" s="25">
        <v>53.3</v>
      </c>
      <c r="X9" s="25"/>
      <c r="Y9" s="25">
        <f>53+5</f>
        <v>58</v>
      </c>
      <c r="Z9" s="25" t="s">
        <v>55</v>
      </c>
      <c r="AA9" s="25">
        <v>53.4</v>
      </c>
      <c r="AB9" s="25"/>
      <c r="AC9" s="25">
        <f>44+5</f>
        <v>49</v>
      </c>
      <c r="AD9" s="26" t="s">
        <v>55</v>
      </c>
      <c r="AE9" s="16">
        <f t="shared" si="2"/>
        <v>620.4</v>
      </c>
      <c r="AF9" s="19"/>
      <c r="AG9" s="19"/>
      <c r="AH9" s="20" t="s">
        <v>69</v>
      </c>
    </row>
    <row r="10" spans="1:33" s="20" customFormat="1" ht="12.75">
      <c r="A10" s="33">
        <v>7</v>
      </c>
      <c r="B10" s="31" t="s">
        <v>18</v>
      </c>
      <c r="C10" s="35" t="s">
        <v>15</v>
      </c>
      <c r="D10" s="27"/>
      <c r="E10" s="25">
        <v>55.5</v>
      </c>
      <c r="F10" s="25"/>
      <c r="G10" s="25">
        <f>57.2+5</f>
        <v>62.2</v>
      </c>
      <c r="H10" s="25" t="s">
        <v>55</v>
      </c>
      <c r="I10" s="25">
        <v>54.2</v>
      </c>
      <c r="J10" s="25"/>
      <c r="K10" s="25">
        <v>44.5</v>
      </c>
      <c r="L10" s="25"/>
      <c r="M10" s="16">
        <f t="shared" si="0"/>
        <v>216.4</v>
      </c>
      <c r="N10" s="25">
        <v>53.6</v>
      </c>
      <c r="O10" s="25"/>
      <c r="P10" s="25">
        <v>55.8</v>
      </c>
      <c r="Q10" s="25"/>
      <c r="R10" s="25">
        <v>55</v>
      </c>
      <c r="S10" s="25"/>
      <c r="T10" s="25">
        <v>44</v>
      </c>
      <c r="U10" s="25"/>
      <c r="V10" s="16">
        <f t="shared" si="1"/>
        <v>424.8</v>
      </c>
      <c r="W10" s="25">
        <v>54.8</v>
      </c>
      <c r="X10" s="25"/>
      <c r="Y10" s="25">
        <v>54.3</v>
      </c>
      <c r="Z10" s="25"/>
      <c r="AA10" s="25">
        <v>54.9</v>
      </c>
      <c r="AB10" s="25"/>
      <c r="AC10" s="25">
        <v>44.5</v>
      </c>
      <c r="AD10" s="26"/>
      <c r="AE10" s="16">
        <f t="shared" si="2"/>
        <v>633.3</v>
      </c>
      <c r="AF10" s="19"/>
      <c r="AG10" s="19"/>
    </row>
    <row r="11" spans="1:33" s="20" customFormat="1" ht="12.75">
      <c r="A11" s="33">
        <v>9</v>
      </c>
      <c r="B11" s="31" t="s">
        <v>19</v>
      </c>
      <c r="C11" s="35" t="s">
        <v>15</v>
      </c>
      <c r="D11" s="27"/>
      <c r="E11" s="25">
        <v>52.5</v>
      </c>
      <c r="F11" s="25"/>
      <c r="G11" s="25">
        <f>55.6+5</f>
        <v>60.6</v>
      </c>
      <c r="H11" s="25" t="s">
        <v>55</v>
      </c>
      <c r="I11" s="25">
        <v>54.5</v>
      </c>
      <c r="J11" s="25"/>
      <c r="K11" s="25">
        <f>43.9+5</f>
        <v>48.9</v>
      </c>
      <c r="L11" s="25" t="s">
        <v>55</v>
      </c>
      <c r="M11" s="16">
        <f t="shared" si="0"/>
        <v>216.5</v>
      </c>
      <c r="N11" s="25">
        <v>53.3</v>
      </c>
      <c r="O11" s="25"/>
      <c r="P11" s="25">
        <f>55.3+5</f>
        <v>60.3</v>
      </c>
      <c r="Q11" s="25" t="s">
        <v>55</v>
      </c>
      <c r="R11" s="25">
        <v>54.6</v>
      </c>
      <c r="S11" s="25"/>
      <c r="T11" s="25">
        <v>45.2</v>
      </c>
      <c r="U11" s="25"/>
      <c r="V11" s="16">
        <f t="shared" si="1"/>
        <v>429.90000000000003</v>
      </c>
      <c r="W11" s="25">
        <v>54.1</v>
      </c>
      <c r="X11" s="25"/>
      <c r="Y11" s="25">
        <f>56+5</f>
        <v>61</v>
      </c>
      <c r="Z11" s="25" t="s">
        <v>55</v>
      </c>
      <c r="AA11" s="25">
        <v>54.8</v>
      </c>
      <c r="AB11" s="25"/>
      <c r="AC11" s="25">
        <v>44.8</v>
      </c>
      <c r="AD11" s="26"/>
      <c r="AE11" s="16">
        <f t="shared" si="2"/>
        <v>644.5999999999999</v>
      </c>
      <c r="AF11" s="19"/>
      <c r="AG11" s="19"/>
    </row>
    <row r="12" spans="1:33" s="20" customFormat="1" ht="12.75">
      <c r="A12" s="33">
        <v>19</v>
      </c>
      <c r="B12" s="31" t="s">
        <v>20</v>
      </c>
      <c r="C12" s="35" t="s">
        <v>15</v>
      </c>
      <c r="D12" s="27"/>
      <c r="E12" s="25">
        <v>54.1</v>
      </c>
      <c r="F12" s="25"/>
      <c r="G12" s="25">
        <v>59.5</v>
      </c>
      <c r="H12" s="25"/>
      <c r="I12" s="25">
        <v>56.3</v>
      </c>
      <c r="J12" s="25"/>
      <c r="K12" s="25">
        <v>43.6</v>
      </c>
      <c r="L12" s="25"/>
      <c r="M12" s="16">
        <f t="shared" si="0"/>
        <v>213.49999999999997</v>
      </c>
      <c r="N12" s="25">
        <v>53.3</v>
      </c>
      <c r="O12" s="25"/>
      <c r="P12" s="25">
        <f>57.6+5</f>
        <v>62.6</v>
      </c>
      <c r="Q12" s="25" t="s">
        <v>55</v>
      </c>
      <c r="R12" s="25">
        <f>55.8+5</f>
        <v>60.8</v>
      </c>
      <c r="S12" s="25" t="s">
        <v>55</v>
      </c>
      <c r="T12" s="25">
        <v>45.8</v>
      </c>
      <c r="U12" s="25"/>
      <c r="V12" s="16">
        <f t="shared" si="1"/>
        <v>436</v>
      </c>
      <c r="W12" s="25">
        <v>55.5</v>
      </c>
      <c r="X12" s="25"/>
      <c r="Y12" s="25">
        <f>55+5</f>
        <v>60</v>
      </c>
      <c r="Z12" s="25" t="s">
        <v>55</v>
      </c>
      <c r="AA12" s="25">
        <v>56.5</v>
      </c>
      <c r="AB12" s="25"/>
      <c r="AC12" s="25">
        <v>45.3</v>
      </c>
      <c r="AD12" s="26"/>
      <c r="AE12" s="16">
        <f t="shared" si="2"/>
        <v>653.3</v>
      </c>
      <c r="AF12" s="19"/>
      <c r="AG12" s="19"/>
    </row>
    <row r="13" spans="1:33" s="20" customFormat="1" ht="12.75">
      <c r="A13" s="33">
        <v>24</v>
      </c>
      <c r="B13" s="31" t="s">
        <v>21</v>
      </c>
      <c r="C13" s="35" t="s">
        <v>15</v>
      </c>
      <c r="D13" s="27"/>
      <c r="E13" s="25">
        <v>65.2</v>
      </c>
      <c r="F13" s="25"/>
      <c r="G13" s="25">
        <f>75.2+15</f>
        <v>90.2</v>
      </c>
      <c r="H13" s="25" t="s">
        <v>56</v>
      </c>
      <c r="I13" s="25">
        <v>62.6</v>
      </c>
      <c r="J13" s="25"/>
      <c r="K13" s="25">
        <f>52.9+5</f>
        <v>57.9</v>
      </c>
      <c r="L13" s="25" t="s">
        <v>55</v>
      </c>
      <c r="M13" s="16">
        <f t="shared" si="0"/>
        <v>275.9</v>
      </c>
      <c r="N13" s="25">
        <v>74.7</v>
      </c>
      <c r="O13" s="25"/>
      <c r="P13" s="25">
        <v>67.7</v>
      </c>
      <c r="Q13" s="25"/>
      <c r="R13" s="25">
        <v>60.5</v>
      </c>
      <c r="S13" s="25"/>
      <c r="T13" s="25">
        <f>50.7+5</f>
        <v>55.7</v>
      </c>
      <c r="U13" s="25" t="s">
        <v>55</v>
      </c>
      <c r="V13" s="16">
        <f t="shared" si="1"/>
        <v>534.5</v>
      </c>
      <c r="W13" s="25">
        <f>W8+20</f>
        <v>71.5</v>
      </c>
      <c r="X13" s="25" t="s">
        <v>60</v>
      </c>
      <c r="Y13" s="25">
        <f>Y7+20</f>
        <v>70.8</v>
      </c>
      <c r="Z13" s="25" t="s">
        <v>60</v>
      </c>
      <c r="AA13" s="25">
        <v>61.5</v>
      </c>
      <c r="AB13" s="25"/>
      <c r="AC13" s="25">
        <f>AC8+20</f>
        <v>61.6</v>
      </c>
      <c r="AD13" s="25" t="s">
        <v>60</v>
      </c>
      <c r="AE13" s="16">
        <f t="shared" si="2"/>
        <v>799.9</v>
      </c>
      <c r="AF13" s="19"/>
      <c r="AG13" s="19"/>
    </row>
    <row r="14" spans="1:33" s="20" customFormat="1" ht="12.75">
      <c r="A14" s="33">
        <v>85</v>
      </c>
      <c r="B14" s="31" t="s">
        <v>22</v>
      </c>
      <c r="C14" s="35" t="s">
        <v>15</v>
      </c>
      <c r="D14" s="27"/>
      <c r="E14" s="25">
        <v>61.5</v>
      </c>
      <c r="F14" s="25"/>
      <c r="G14" s="25">
        <v>51.3</v>
      </c>
      <c r="H14" s="25"/>
      <c r="I14" s="25">
        <v>52.4</v>
      </c>
      <c r="J14" s="25"/>
      <c r="K14" s="25">
        <f>46.6+5</f>
        <v>51.6</v>
      </c>
      <c r="L14" s="25" t="s">
        <v>55</v>
      </c>
      <c r="M14" s="16">
        <f t="shared" si="0"/>
        <v>216.79999999999998</v>
      </c>
      <c r="N14" s="25">
        <v>50.4</v>
      </c>
      <c r="O14" s="25"/>
      <c r="P14" s="25">
        <v>53.3</v>
      </c>
      <c r="Q14" s="25"/>
      <c r="R14" s="25">
        <v>52.2</v>
      </c>
      <c r="S14" s="25"/>
      <c r="T14" s="25">
        <v>42.9</v>
      </c>
      <c r="U14" s="25"/>
      <c r="V14" s="16">
        <f t="shared" si="1"/>
        <v>415.59999999999997</v>
      </c>
      <c r="W14" s="25">
        <v>71</v>
      </c>
      <c r="X14" s="25"/>
      <c r="Y14" s="25">
        <f>Y7+20</f>
        <v>70.8</v>
      </c>
      <c r="Z14" s="25" t="s">
        <v>60</v>
      </c>
      <c r="AA14" s="25">
        <v>51.7</v>
      </c>
      <c r="AB14" s="25"/>
      <c r="AC14" s="25">
        <f>AC8+20</f>
        <v>61.6</v>
      </c>
      <c r="AD14" s="25" t="s">
        <v>60</v>
      </c>
      <c r="AE14" s="16">
        <f t="shared" si="2"/>
        <v>670.7</v>
      </c>
      <c r="AF14" s="19"/>
      <c r="AG14" s="19"/>
    </row>
    <row r="15" spans="1:33" s="20" customFormat="1" ht="12.75">
      <c r="A15" s="33"/>
      <c r="B15" s="31"/>
      <c r="C15" s="35"/>
      <c r="D15" s="27"/>
      <c r="E15" s="25"/>
      <c r="F15" s="25"/>
      <c r="G15" s="25"/>
      <c r="H15" s="25"/>
      <c r="I15" s="25"/>
      <c r="J15" s="25"/>
      <c r="K15" s="25"/>
      <c r="L15" s="25"/>
      <c r="M15" s="16"/>
      <c r="N15" s="25"/>
      <c r="O15" s="25"/>
      <c r="P15" s="25"/>
      <c r="Q15" s="25"/>
      <c r="R15" s="25"/>
      <c r="S15" s="25"/>
      <c r="T15" s="25"/>
      <c r="U15" s="25"/>
      <c r="V15" s="16"/>
      <c r="W15" s="25"/>
      <c r="X15" s="25"/>
      <c r="Y15" s="25"/>
      <c r="Z15" s="25"/>
      <c r="AA15" s="25"/>
      <c r="AB15" s="25"/>
      <c r="AC15" s="25"/>
      <c r="AD15" s="25"/>
      <c r="AE15" s="16"/>
      <c r="AF15" s="19"/>
      <c r="AG15" s="19"/>
    </row>
    <row r="16" spans="1:34" s="20" customFormat="1" ht="12.75">
      <c r="A16" s="33">
        <v>1</v>
      </c>
      <c r="B16" s="31" t="s">
        <v>23</v>
      </c>
      <c r="C16" s="35" t="s">
        <v>24</v>
      </c>
      <c r="D16" s="27"/>
      <c r="E16" s="25">
        <v>50.9</v>
      </c>
      <c r="F16" s="25"/>
      <c r="G16" s="25">
        <v>48.2</v>
      </c>
      <c r="H16" s="25"/>
      <c r="I16" s="25">
        <v>52.8</v>
      </c>
      <c r="J16" s="25"/>
      <c r="K16" s="25">
        <v>40.8</v>
      </c>
      <c r="L16" s="25"/>
      <c r="M16" s="16">
        <f>SUM(E16+G16+I16+K16)</f>
        <v>192.7</v>
      </c>
      <c r="N16" s="25">
        <f>53.4+5</f>
        <v>58.4</v>
      </c>
      <c r="O16" s="25" t="s">
        <v>54</v>
      </c>
      <c r="P16" s="25">
        <v>51.6</v>
      </c>
      <c r="Q16" s="25"/>
      <c r="R16" s="25">
        <v>52.5</v>
      </c>
      <c r="S16" s="25"/>
      <c r="T16" s="25">
        <v>41.8</v>
      </c>
      <c r="U16" s="25"/>
      <c r="V16" s="16">
        <f>SUM(M16+N16+P16+R16+T16)</f>
        <v>397</v>
      </c>
      <c r="W16" s="25">
        <v>50.2</v>
      </c>
      <c r="X16" s="25"/>
      <c r="Y16" s="25">
        <v>49</v>
      </c>
      <c r="Z16" s="25"/>
      <c r="AA16" s="25">
        <v>51.6</v>
      </c>
      <c r="AB16" s="25"/>
      <c r="AC16" s="25">
        <v>40</v>
      </c>
      <c r="AD16" s="26"/>
      <c r="AE16" s="16">
        <f>SUM(V16+W16+Y16+AA16+AC16)</f>
        <v>587.8</v>
      </c>
      <c r="AF16" s="19"/>
      <c r="AG16" s="19"/>
      <c r="AH16" s="20" t="s">
        <v>66</v>
      </c>
    </row>
    <row r="17" spans="1:34" ht="12.75">
      <c r="A17" s="33">
        <v>8</v>
      </c>
      <c r="B17" s="31" t="s">
        <v>25</v>
      </c>
      <c r="C17" s="35" t="s">
        <v>24</v>
      </c>
      <c r="D17" s="27"/>
      <c r="E17" s="25">
        <v>53.5</v>
      </c>
      <c r="F17" s="25"/>
      <c r="G17" s="25">
        <v>54.6</v>
      </c>
      <c r="H17" s="25"/>
      <c r="I17" s="25">
        <v>55.1</v>
      </c>
      <c r="J17" s="25"/>
      <c r="K17" s="25">
        <v>42.1</v>
      </c>
      <c r="L17" s="25"/>
      <c r="M17" s="16">
        <f>SUM(E17+G17+I17+K17)</f>
        <v>205.29999999999998</v>
      </c>
      <c r="N17" s="25">
        <v>52.8</v>
      </c>
      <c r="O17" s="25"/>
      <c r="P17" s="25">
        <v>52.4</v>
      </c>
      <c r="Q17" s="25"/>
      <c r="R17" s="25">
        <v>53.7</v>
      </c>
      <c r="S17" s="25"/>
      <c r="T17" s="25">
        <v>42.5</v>
      </c>
      <c r="U17" s="25"/>
      <c r="V17" s="16">
        <f>SUM(M17+N17+P17+R17+T17)</f>
        <v>406.69999999999993</v>
      </c>
      <c r="W17" s="25">
        <v>53.5</v>
      </c>
      <c r="X17" s="25"/>
      <c r="Y17" s="25">
        <v>52.5</v>
      </c>
      <c r="Z17" s="25"/>
      <c r="AA17" s="25">
        <v>55.8</v>
      </c>
      <c r="AB17" s="25"/>
      <c r="AC17" s="25">
        <v>42.8</v>
      </c>
      <c r="AD17" s="26"/>
      <c r="AE17" s="16">
        <f>SUM(V17+W17+Y17+AA17+AC17)</f>
        <v>611.2999999999998</v>
      </c>
      <c r="AH17" s="20" t="s">
        <v>67</v>
      </c>
    </row>
    <row r="18" spans="1:34" ht="12.75">
      <c r="A18" s="33">
        <v>11</v>
      </c>
      <c r="B18" s="31" t="s">
        <v>26</v>
      </c>
      <c r="C18" s="35" t="s">
        <v>24</v>
      </c>
      <c r="D18" s="27"/>
      <c r="E18" s="25">
        <v>53.9</v>
      </c>
      <c r="F18" s="25"/>
      <c r="G18" s="25">
        <v>55.5</v>
      </c>
      <c r="H18" s="25"/>
      <c r="I18" s="25">
        <v>58</v>
      </c>
      <c r="J18" s="25"/>
      <c r="K18" s="25">
        <v>45.7</v>
      </c>
      <c r="L18" s="25"/>
      <c r="M18" s="16">
        <f>SUM(E18+G18+I18+K18)</f>
        <v>213.10000000000002</v>
      </c>
      <c r="N18" s="25">
        <v>53.5</v>
      </c>
      <c r="O18" s="25"/>
      <c r="P18" s="25">
        <v>55.6</v>
      </c>
      <c r="Q18" s="25"/>
      <c r="R18" s="25">
        <v>56.2</v>
      </c>
      <c r="S18" s="25"/>
      <c r="T18" s="25">
        <v>51.8</v>
      </c>
      <c r="U18" s="25"/>
      <c r="V18" s="16">
        <f>SUM(M18+N18+P18+R18+T18)</f>
        <v>430.20000000000005</v>
      </c>
      <c r="W18" s="25">
        <v>56.1</v>
      </c>
      <c r="X18" s="25"/>
      <c r="Y18" s="25">
        <v>59.1</v>
      </c>
      <c r="Z18" s="25"/>
      <c r="AA18" s="25">
        <v>56.7</v>
      </c>
      <c r="AB18" s="25"/>
      <c r="AC18" s="25">
        <v>46.6</v>
      </c>
      <c r="AD18" s="26"/>
      <c r="AE18" s="16">
        <f>SUM(V18+W18+Y18+AA18+AC18)</f>
        <v>648.7000000000002</v>
      </c>
      <c r="AH18" s="20" t="s">
        <v>69</v>
      </c>
    </row>
    <row r="19" spans="1:34" ht="12.75">
      <c r="A19" s="33">
        <v>13</v>
      </c>
      <c r="B19" s="31" t="s">
        <v>27</v>
      </c>
      <c r="C19" s="35" t="s">
        <v>24</v>
      </c>
      <c r="D19" s="27"/>
      <c r="E19" s="25">
        <v>52.8</v>
      </c>
      <c r="F19" s="25"/>
      <c r="G19" s="25">
        <f>52.3+5</f>
        <v>57.3</v>
      </c>
      <c r="H19" s="25" t="s">
        <v>54</v>
      </c>
      <c r="I19" s="25">
        <v>51.5</v>
      </c>
      <c r="J19" s="25"/>
      <c r="K19" s="25">
        <v>41.6</v>
      </c>
      <c r="L19" s="25"/>
      <c r="M19" s="16">
        <f>SUM(E19+G19+I19+K19)</f>
        <v>203.2</v>
      </c>
      <c r="N19" s="25">
        <v>50.9</v>
      </c>
      <c r="O19" s="25"/>
      <c r="P19" s="25">
        <v>50.4</v>
      </c>
      <c r="Q19" s="25"/>
      <c r="R19" s="25">
        <v>51.7</v>
      </c>
      <c r="S19" s="25"/>
      <c r="T19" s="25">
        <f>T16+20</f>
        <v>61.8</v>
      </c>
      <c r="U19" s="25" t="s">
        <v>59</v>
      </c>
      <c r="V19" s="16">
        <f>SUM(M19+N19+P19+R19+T19)</f>
        <v>418</v>
      </c>
      <c r="W19" s="25">
        <v>51.7</v>
      </c>
      <c r="X19" s="25"/>
      <c r="Y19" s="25">
        <v>50</v>
      </c>
      <c r="Z19" s="25"/>
      <c r="AA19" s="25">
        <v>51.9</v>
      </c>
      <c r="AB19" s="25"/>
      <c r="AC19" s="25">
        <v>42.4</v>
      </c>
      <c r="AD19" s="26"/>
      <c r="AE19" s="16">
        <f>SUM(V19+W19+Y19+AA19+AC19)</f>
        <v>614</v>
      </c>
      <c r="AH19" s="20" t="s">
        <v>68</v>
      </c>
    </row>
    <row r="20" spans="1:31" ht="12.75">
      <c r="A20" s="33">
        <v>23</v>
      </c>
      <c r="B20" s="31" t="s">
        <v>28</v>
      </c>
      <c r="C20" s="35" t="s">
        <v>24</v>
      </c>
      <c r="D20" s="27"/>
      <c r="E20" s="25">
        <v>56.2</v>
      </c>
      <c r="F20" s="25"/>
      <c r="G20" s="25">
        <v>56.8</v>
      </c>
      <c r="H20" s="25"/>
      <c r="I20" s="25">
        <v>55.6</v>
      </c>
      <c r="J20" s="25"/>
      <c r="K20" s="25">
        <f>45.5+5</f>
        <v>50.5</v>
      </c>
      <c r="L20" s="25" t="s">
        <v>54</v>
      </c>
      <c r="M20" s="16">
        <f>SUM(E20+G20+I20+K20)</f>
        <v>219.1</v>
      </c>
      <c r="N20" s="25">
        <v>56.2</v>
      </c>
      <c r="O20" s="25"/>
      <c r="P20" s="25">
        <v>55.6</v>
      </c>
      <c r="Q20" s="25"/>
      <c r="R20" s="25">
        <v>59</v>
      </c>
      <c r="S20" s="25"/>
      <c r="T20" s="25">
        <v>46.2</v>
      </c>
      <c r="U20" s="25"/>
      <c r="V20" s="16">
        <f>SUM(M20+N20+P20+R20+T20)</f>
        <v>436.1</v>
      </c>
      <c r="W20" s="25">
        <v>56.7</v>
      </c>
      <c r="X20" s="25"/>
      <c r="Y20" s="25">
        <v>57.6</v>
      </c>
      <c r="Z20" s="25"/>
      <c r="AA20" s="25">
        <v>57.2</v>
      </c>
      <c r="AB20" s="25"/>
      <c r="AC20" s="25">
        <v>45.1</v>
      </c>
      <c r="AD20" s="26"/>
      <c r="AE20" s="16">
        <f>SUM(V20+W20+Y20+AA20+AC20)</f>
        <v>652.7</v>
      </c>
    </row>
    <row r="21" spans="1:31" ht="12.75">
      <c r="A21" s="33"/>
      <c r="B21" s="31"/>
      <c r="C21" s="35"/>
      <c r="D21" s="27"/>
      <c r="E21" s="25"/>
      <c r="F21" s="25"/>
      <c r="G21" s="25"/>
      <c r="H21" s="25"/>
      <c r="I21" s="25"/>
      <c r="J21" s="25"/>
      <c r="K21" s="25"/>
      <c r="L21" s="25"/>
      <c r="M21" s="16"/>
      <c r="N21" s="25"/>
      <c r="O21" s="25"/>
      <c r="P21" s="25"/>
      <c r="Q21" s="25"/>
      <c r="R21" s="25"/>
      <c r="S21" s="25"/>
      <c r="T21" s="25"/>
      <c r="U21" s="25"/>
      <c r="V21" s="16"/>
      <c r="W21" s="25"/>
      <c r="X21" s="25"/>
      <c r="Y21" s="25"/>
      <c r="Z21" s="25"/>
      <c r="AA21" s="25"/>
      <c r="AB21" s="25"/>
      <c r="AC21" s="25"/>
      <c r="AD21" s="26"/>
      <c r="AE21" s="16"/>
    </row>
    <row r="22" spans="1:34" ht="12.75">
      <c r="A22" s="33">
        <v>10</v>
      </c>
      <c r="B22" s="31" t="s">
        <v>29</v>
      </c>
      <c r="C22" s="35" t="s">
        <v>30</v>
      </c>
      <c r="D22" s="27"/>
      <c r="E22" s="25">
        <v>54</v>
      </c>
      <c r="F22" s="25"/>
      <c r="G22" s="25">
        <v>54.7</v>
      </c>
      <c r="H22" s="25"/>
      <c r="I22" s="25">
        <v>56.7</v>
      </c>
      <c r="J22" s="25"/>
      <c r="K22" s="25">
        <f>46.8+5</f>
        <v>51.8</v>
      </c>
      <c r="L22" s="25" t="s">
        <v>55</v>
      </c>
      <c r="M22" s="16">
        <f>SUM(E22+G22+I22+K22)</f>
        <v>217.2</v>
      </c>
      <c r="N22" s="25">
        <v>52.1</v>
      </c>
      <c r="O22" s="25"/>
      <c r="P22" s="25">
        <v>62.2</v>
      </c>
      <c r="Q22" s="25"/>
      <c r="R22" s="25">
        <f>55.4+5</f>
        <v>60.4</v>
      </c>
      <c r="S22" s="25" t="s">
        <v>54</v>
      </c>
      <c r="T22" s="25">
        <v>64.5</v>
      </c>
      <c r="U22" s="25"/>
      <c r="V22" s="16">
        <f>SUM(M22+N22+P22+R22+T22)</f>
        <v>456.4</v>
      </c>
      <c r="W22" s="25">
        <v>55.7</v>
      </c>
      <c r="X22" s="25"/>
      <c r="Y22" s="25">
        <v>53.9</v>
      </c>
      <c r="Z22" s="25"/>
      <c r="AA22" s="25">
        <v>59.5</v>
      </c>
      <c r="AB22" s="25"/>
      <c r="AC22" s="25">
        <v>46.3</v>
      </c>
      <c r="AD22" s="26"/>
      <c r="AE22" s="16">
        <f>SUM(V22+W22+Y22+AA22+AC22)</f>
        <v>671.8</v>
      </c>
      <c r="AH22" s="20" t="s">
        <v>67</v>
      </c>
    </row>
    <row r="23" spans="1:34" ht="12.75">
      <c r="A23" s="33">
        <v>18</v>
      </c>
      <c r="B23" s="31" t="s">
        <v>31</v>
      </c>
      <c r="C23" s="35" t="s">
        <v>30</v>
      </c>
      <c r="D23" s="27"/>
      <c r="E23" s="25">
        <v>60.3</v>
      </c>
      <c r="F23" s="25"/>
      <c r="G23" s="25">
        <v>59.3</v>
      </c>
      <c r="H23" s="25"/>
      <c r="I23" s="25">
        <v>60</v>
      </c>
      <c r="J23" s="25"/>
      <c r="K23" s="25">
        <v>48.9</v>
      </c>
      <c r="L23" s="25"/>
      <c r="M23" s="16">
        <f>SUM(E23+G23+I23+K23)</f>
        <v>228.5</v>
      </c>
      <c r="N23" s="25">
        <v>61.8</v>
      </c>
      <c r="O23" s="25"/>
      <c r="P23" s="25">
        <v>63.3</v>
      </c>
      <c r="Q23" s="25"/>
      <c r="R23" s="25">
        <v>65.7</v>
      </c>
      <c r="S23" s="25"/>
      <c r="T23" s="25">
        <v>47.7</v>
      </c>
      <c r="U23" s="25"/>
      <c r="V23" s="16">
        <f>SUM(M23+N23+P23+R23+T23)</f>
        <v>467</v>
      </c>
      <c r="W23" s="25">
        <v>60</v>
      </c>
      <c r="X23" s="25"/>
      <c r="Y23" s="25">
        <v>60.3</v>
      </c>
      <c r="Z23" s="25"/>
      <c r="AA23" s="25">
        <v>60</v>
      </c>
      <c r="AB23" s="25"/>
      <c r="AC23" s="25">
        <f>50.2+5</f>
        <v>55.2</v>
      </c>
      <c r="AD23" s="26" t="s">
        <v>54</v>
      </c>
      <c r="AE23" s="16">
        <f>SUM(V23+W23+Y23+AA23+AC23)</f>
        <v>702.5</v>
      </c>
      <c r="AH23" s="20" t="s">
        <v>69</v>
      </c>
    </row>
    <row r="24" spans="1:34" ht="12.75">
      <c r="A24" s="33">
        <v>25</v>
      </c>
      <c r="B24" s="31" t="s">
        <v>32</v>
      </c>
      <c r="C24" s="35" t="s">
        <v>30</v>
      </c>
      <c r="D24" s="27"/>
      <c r="E24" s="25">
        <v>58.1</v>
      </c>
      <c r="F24" s="25"/>
      <c r="G24" s="25">
        <v>69.7</v>
      </c>
      <c r="H24" s="25"/>
      <c r="I24" s="25">
        <v>59.1</v>
      </c>
      <c r="J24" s="25"/>
      <c r="K24" s="25">
        <v>48.7</v>
      </c>
      <c r="L24" s="25"/>
      <c r="M24" s="16">
        <f>SUM(E24+G24+I24+K24)</f>
        <v>235.60000000000002</v>
      </c>
      <c r="N24" s="25">
        <v>55.7</v>
      </c>
      <c r="O24" s="25"/>
      <c r="P24" s="25">
        <v>57.4</v>
      </c>
      <c r="Q24" s="25"/>
      <c r="R24" s="25">
        <v>59.7</v>
      </c>
      <c r="S24" s="25"/>
      <c r="T24" s="25">
        <v>45.6</v>
      </c>
      <c r="U24" s="25"/>
      <c r="V24" s="16">
        <f>SUM(M24+N24+P24+R24+T24)</f>
        <v>454</v>
      </c>
      <c r="W24" s="25">
        <v>60</v>
      </c>
      <c r="X24" s="25"/>
      <c r="Y24" s="25">
        <v>57.8</v>
      </c>
      <c r="Z24" s="25"/>
      <c r="AA24" s="25">
        <v>58.4</v>
      </c>
      <c r="AB24" s="25"/>
      <c r="AC24" s="25">
        <v>47.9</v>
      </c>
      <c r="AD24" s="26"/>
      <c r="AE24" s="16">
        <f>SUM(V24+W24+Y24+AA24+AC24)</f>
        <v>678.0999999999999</v>
      </c>
      <c r="AH24" s="20" t="s">
        <v>68</v>
      </c>
    </row>
    <row r="25" spans="1:34" ht="12.75">
      <c r="A25" s="33">
        <v>60</v>
      </c>
      <c r="B25" s="31" t="s">
        <v>33</v>
      </c>
      <c r="C25" s="35" t="s">
        <v>30</v>
      </c>
      <c r="D25" s="27"/>
      <c r="E25" s="25">
        <v>62.8</v>
      </c>
      <c r="F25" s="25"/>
      <c r="G25" s="25">
        <v>58.6</v>
      </c>
      <c r="H25" s="25"/>
      <c r="I25" s="25">
        <v>61.7</v>
      </c>
      <c r="J25" s="25"/>
      <c r="K25" s="25">
        <v>48.4</v>
      </c>
      <c r="L25" s="25"/>
      <c r="M25" s="16">
        <f>SUM(E25+G25+I25+K25)</f>
        <v>231.50000000000003</v>
      </c>
      <c r="N25" s="25">
        <f>62.5+5</f>
        <v>67.5</v>
      </c>
      <c r="O25" s="25" t="s">
        <v>54</v>
      </c>
      <c r="P25" s="25">
        <v>70.4</v>
      </c>
      <c r="Q25" s="25"/>
      <c r="R25" s="25">
        <v>60.8</v>
      </c>
      <c r="S25" s="25"/>
      <c r="T25" s="25">
        <v>49.8</v>
      </c>
      <c r="U25" s="25"/>
      <c r="V25" s="16">
        <f>SUM(M25+N25+P25+R25+T25)</f>
        <v>480</v>
      </c>
      <c r="W25" s="25">
        <v>60</v>
      </c>
      <c r="X25" s="25"/>
      <c r="Y25" s="25">
        <v>60.6</v>
      </c>
      <c r="Z25" s="25"/>
      <c r="AA25" s="25">
        <v>60.5</v>
      </c>
      <c r="AB25" s="25"/>
      <c r="AC25" s="25">
        <v>46</v>
      </c>
      <c r="AD25" s="26"/>
      <c r="AE25" s="16">
        <f>SUM(V25+W25+Y25+AA25+AC25)</f>
        <v>707.1</v>
      </c>
      <c r="AH25" s="20" t="s">
        <v>70</v>
      </c>
    </row>
    <row r="26" spans="1:31" ht="12.75">
      <c r="A26" s="33"/>
      <c r="B26" s="31"/>
      <c r="C26" s="35"/>
      <c r="D26" s="27"/>
      <c r="E26" s="25"/>
      <c r="F26" s="25"/>
      <c r="G26" s="25"/>
      <c r="H26" s="25"/>
      <c r="I26" s="25"/>
      <c r="J26" s="25"/>
      <c r="K26" s="25"/>
      <c r="L26" s="25"/>
      <c r="M26" s="16"/>
      <c r="N26" s="25"/>
      <c r="O26" s="25"/>
      <c r="P26" s="25"/>
      <c r="Q26" s="25"/>
      <c r="R26" s="25"/>
      <c r="S26" s="25"/>
      <c r="T26" s="25"/>
      <c r="U26" s="25"/>
      <c r="V26" s="16"/>
      <c r="W26" s="25"/>
      <c r="X26" s="25"/>
      <c r="Y26" s="25"/>
      <c r="Z26" s="25"/>
      <c r="AA26" s="25"/>
      <c r="AB26" s="25"/>
      <c r="AC26" s="25"/>
      <c r="AD26" s="26"/>
      <c r="AE26" s="16"/>
    </row>
    <row r="27" spans="1:34" ht="12.75">
      <c r="A27" s="33">
        <v>17</v>
      </c>
      <c r="B27" s="31" t="s">
        <v>34</v>
      </c>
      <c r="C27" s="35" t="s">
        <v>36</v>
      </c>
      <c r="D27" s="27"/>
      <c r="E27" s="25">
        <v>54.4</v>
      </c>
      <c r="F27" s="25"/>
      <c r="G27" s="25">
        <f>57.2+5</f>
        <v>62.2</v>
      </c>
      <c r="H27" s="25" t="s">
        <v>54</v>
      </c>
      <c r="I27" s="25">
        <v>57.8</v>
      </c>
      <c r="J27" s="25"/>
      <c r="K27" s="25">
        <v>47.1</v>
      </c>
      <c r="L27" s="25"/>
      <c r="M27" s="16">
        <f aca="true" t="shared" si="3" ref="M27:M33">SUM(E27+G27+I27+K27)</f>
        <v>221.49999999999997</v>
      </c>
      <c r="N27" s="25">
        <v>56.4</v>
      </c>
      <c r="O27" s="25"/>
      <c r="P27" s="25">
        <v>63</v>
      </c>
      <c r="Q27" s="25"/>
      <c r="R27" s="25">
        <f>59.5+5</f>
        <v>64.5</v>
      </c>
      <c r="S27" s="25" t="s">
        <v>54</v>
      </c>
      <c r="T27" s="25">
        <v>45.9</v>
      </c>
      <c r="U27" s="25"/>
      <c r="V27" s="16">
        <f aca="true" t="shared" si="4" ref="V27:V33">SUM(M27+N27+P27+R27+T27)</f>
        <v>451.29999999999995</v>
      </c>
      <c r="W27" s="25">
        <v>57.8</v>
      </c>
      <c r="X27" s="25"/>
      <c r="Y27" s="25">
        <v>57</v>
      </c>
      <c r="Z27" s="25"/>
      <c r="AA27" s="25">
        <v>57.3</v>
      </c>
      <c r="AB27" s="25"/>
      <c r="AC27" s="25">
        <v>44.1</v>
      </c>
      <c r="AD27" s="26"/>
      <c r="AE27" s="16">
        <f aca="true" t="shared" si="5" ref="AE27:AE33">SUM(V27+W27+Y27+AA27+AC27)</f>
        <v>667.4999999999999</v>
      </c>
      <c r="AH27" s="20" t="s">
        <v>69</v>
      </c>
    </row>
    <row r="28" spans="1:34" ht="12.75">
      <c r="A28" s="33">
        <v>12</v>
      </c>
      <c r="B28" s="31" t="s">
        <v>35</v>
      </c>
      <c r="C28" s="35" t="s">
        <v>36</v>
      </c>
      <c r="D28" s="27"/>
      <c r="E28" s="25">
        <v>54.6</v>
      </c>
      <c r="F28" s="25"/>
      <c r="G28" s="25">
        <f>G29+20</f>
        <v>77.8</v>
      </c>
      <c r="H28" s="25" t="s">
        <v>59</v>
      </c>
      <c r="I28" s="25">
        <v>55.8</v>
      </c>
      <c r="J28" s="25"/>
      <c r="K28" s="25">
        <v>45.2</v>
      </c>
      <c r="L28" s="25"/>
      <c r="M28" s="16">
        <f t="shared" si="3"/>
        <v>233.39999999999998</v>
      </c>
      <c r="N28" s="25">
        <v>51.3</v>
      </c>
      <c r="O28" s="25"/>
      <c r="P28" s="25">
        <v>53.5</v>
      </c>
      <c r="Q28" s="25"/>
      <c r="R28" s="25">
        <v>55</v>
      </c>
      <c r="S28" s="25"/>
      <c r="T28" s="25">
        <v>45.3</v>
      </c>
      <c r="U28" s="25"/>
      <c r="V28" s="16">
        <f t="shared" si="4"/>
        <v>438.5</v>
      </c>
      <c r="W28" s="25">
        <v>55</v>
      </c>
      <c r="X28" s="25"/>
      <c r="Y28" s="25">
        <v>52.7</v>
      </c>
      <c r="Z28" s="25"/>
      <c r="AA28" s="25">
        <v>56.1</v>
      </c>
      <c r="AB28" s="25"/>
      <c r="AC28" s="25">
        <v>44.6</v>
      </c>
      <c r="AD28" s="26"/>
      <c r="AE28" s="16">
        <f t="shared" si="5"/>
        <v>646.9000000000001</v>
      </c>
      <c r="AH28" s="20" t="s">
        <v>67</v>
      </c>
    </row>
    <row r="29" spans="1:34" ht="12.75">
      <c r="A29" s="33">
        <v>15</v>
      </c>
      <c r="B29" s="31" t="s">
        <v>37</v>
      </c>
      <c r="C29" s="35" t="s">
        <v>36</v>
      </c>
      <c r="D29" s="27"/>
      <c r="E29" s="25">
        <v>56.4</v>
      </c>
      <c r="F29" s="25"/>
      <c r="G29" s="25">
        <v>57.8</v>
      </c>
      <c r="H29" s="25"/>
      <c r="I29" s="25">
        <v>56.7</v>
      </c>
      <c r="J29" s="25"/>
      <c r="K29" s="25">
        <v>47.5</v>
      </c>
      <c r="L29" s="25"/>
      <c r="M29" s="16">
        <f t="shared" si="3"/>
        <v>218.39999999999998</v>
      </c>
      <c r="N29" s="25">
        <v>53.6</v>
      </c>
      <c r="O29" s="25"/>
      <c r="P29" s="25">
        <v>53.8</v>
      </c>
      <c r="Q29" s="25"/>
      <c r="R29" s="25">
        <f>59.5+5</f>
        <v>64.5</v>
      </c>
      <c r="S29" s="25" t="s">
        <v>54</v>
      </c>
      <c r="T29" s="25">
        <v>43.3</v>
      </c>
      <c r="U29" s="25"/>
      <c r="V29" s="16">
        <f t="shared" si="4"/>
        <v>433.6</v>
      </c>
      <c r="W29" s="25">
        <v>74</v>
      </c>
      <c r="X29" s="25"/>
      <c r="Y29" s="25">
        <v>53.5</v>
      </c>
      <c r="Z29" s="25"/>
      <c r="AA29" s="25">
        <v>56.3</v>
      </c>
      <c r="AB29" s="25"/>
      <c r="AC29" s="25">
        <v>44.8</v>
      </c>
      <c r="AD29" s="26"/>
      <c r="AE29" s="16">
        <f t="shared" si="5"/>
        <v>662.1999999999999</v>
      </c>
      <c r="AH29" s="20" t="s">
        <v>68</v>
      </c>
    </row>
    <row r="30" spans="1:31" ht="12.75">
      <c r="A30" s="33">
        <v>21</v>
      </c>
      <c r="B30" s="31" t="s">
        <v>38</v>
      </c>
      <c r="C30" s="35" t="s">
        <v>36</v>
      </c>
      <c r="D30" s="27"/>
      <c r="E30" s="25">
        <v>62</v>
      </c>
      <c r="F30" s="25"/>
      <c r="G30" s="25">
        <v>56.8</v>
      </c>
      <c r="H30" s="25"/>
      <c r="I30" s="25">
        <v>59.3</v>
      </c>
      <c r="J30" s="25"/>
      <c r="K30" s="25">
        <v>48.1</v>
      </c>
      <c r="L30" s="25"/>
      <c r="M30" s="16">
        <f t="shared" si="3"/>
        <v>226.2</v>
      </c>
      <c r="N30" s="25">
        <v>58</v>
      </c>
      <c r="O30" s="25"/>
      <c r="P30" s="25">
        <f>56.1+5</f>
        <v>61.1</v>
      </c>
      <c r="Q30" s="25" t="s">
        <v>54</v>
      </c>
      <c r="R30" s="25">
        <v>63.6</v>
      </c>
      <c r="S30" s="25"/>
      <c r="T30" s="25">
        <v>50.2</v>
      </c>
      <c r="U30" s="25"/>
      <c r="V30" s="16">
        <f t="shared" si="4"/>
        <v>459.1</v>
      </c>
      <c r="W30" s="25">
        <v>58.3</v>
      </c>
      <c r="X30" s="25"/>
      <c r="Y30" s="25">
        <v>57.5</v>
      </c>
      <c r="Z30" s="25"/>
      <c r="AA30" s="25">
        <v>59.8</v>
      </c>
      <c r="AB30" s="25"/>
      <c r="AC30" s="25">
        <v>47.4</v>
      </c>
      <c r="AD30" s="26"/>
      <c r="AE30" s="16">
        <f t="shared" si="5"/>
        <v>682.0999999999999</v>
      </c>
    </row>
    <row r="31" spans="1:31" ht="12.75">
      <c r="A31" s="33">
        <v>40</v>
      </c>
      <c r="B31" s="31" t="s">
        <v>39</v>
      </c>
      <c r="C31" s="35" t="s">
        <v>36</v>
      </c>
      <c r="D31" s="27"/>
      <c r="E31" s="25">
        <f>63+5</f>
        <v>68</v>
      </c>
      <c r="F31" s="25" t="s">
        <v>54</v>
      </c>
      <c r="G31" s="25">
        <f>61.7+5+5</f>
        <v>71.7</v>
      </c>
      <c r="H31" s="25" t="s">
        <v>57</v>
      </c>
      <c r="I31" s="25">
        <f>67.8+5</f>
        <v>72.8</v>
      </c>
      <c r="J31" s="25" t="s">
        <v>58</v>
      </c>
      <c r="K31" s="25">
        <f>50.2+5</f>
        <v>55.2</v>
      </c>
      <c r="L31" s="25" t="s">
        <v>55</v>
      </c>
      <c r="M31" s="16">
        <f t="shared" si="3"/>
        <v>267.7</v>
      </c>
      <c r="N31" s="25">
        <v>69</v>
      </c>
      <c r="O31" s="25"/>
      <c r="P31" s="25">
        <f>64.9+5</f>
        <v>69.9</v>
      </c>
      <c r="Q31" s="25" t="s">
        <v>55</v>
      </c>
      <c r="R31" s="25">
        <v>64.3</v>
      </c>
      <c r="S31" s="25"/>
      <c r="T31" s="25">
        <v>50.1</v>
      </c>
      <c r="U31" s="25"/>
      <c r="V31" s="16">
        <f t="shared" si="4"/>
        <v>521</v>
      </c>
      <c r="W31" s="25">
        <f>59.4+5</f>
        <v>64.4</v>
      </c>
      <c r="X31" s="25" t="s">
        <v>54</v>
      </c>
      <c r="Y31" s="25">
        <v>60</v>
      </c>
      <c r="Z31" s="25"/>
      <c r="AA31" s="25">
        <v>63.3</v>
      </c>
      <c r="AB31" s="25"/>
      <c r="AC31" s="25">
        <f>48.8+5</f>
        <v>53.8</v>
      </c>
      <c r="AD31" s="26" t="s">
        <v>55</v>
      </c>
      <c r="AE31" s="16">
        <f t="shared" si="5"/>
        <v>762.4999999999999</v>
      </c>
    </row>
    <row r="32" spans="1:34" ht="12.75">
      <c r="A32" s="33">
        <v>45</v>
      </c>
      <c r="B32" s="31" t="s">
        <v>40</v>
      </c>
      <c r="C32" s="35" t="s">
        <v>36</v>
      </c>
      <c r="D32" s="27"/>
      <c r="E32" s="25">
        <f>62.5+5</f>
        <v>67.5</v>
      </c>
      <c r="F32" s="25" t="s">
        <v>54</v>
      </c>
      <c r="G32" s="25">
        <v>65.1</v>
      </c>
      <c r="H32" s="25"/>
      <c r="I32" s="25">
        <f>69.1+5+5</f>
        <v>79.1</v>
      </c>
      <c r="J32" s="25" t="s">
        <v>57</v>
      </c>
      <c r="K32" s="25">
        <v>47.5</v>
      </c>
      <c r="L32" s="25"/>
      <c r="M32" s="16">
        <f t="shared" si="3"/>
        <v>259.2</v>
      </c>
      <c r="N32" s="25">
        <f>62+5+5</f>
        <v>72</v>
      </c>
      <c r="O32" s="25" t="s">
        <v>57</v>
      </c>
      <c r="P32" s="25">
        <f>61.4+5</f>
        <v>66.4</v>
      </c>
      <c r="Q32" s="25" t="s">
        <v>54</v>
      </c>
      <c r="R32" s="25">
        <f>66.6+5</f>
        <v>71.6</v>
      </c>
      <c r="S32" s="25" t="s">
        <v>54</v>
      </c>
      <c r="T32" s="25">
        <v>48.6</v>
      </c>
      <c r="U32" s="25"/>
      <c r="V32" s="16">
        <f t="shared" si="4"/>
        <v>517.8000000000001</v>
      </c>
      <c r="W32" s="25">
        <v>59.4</v>
      </c>
      <c r="X32" s="25"/>
      <c r="Y32" s="25">
        <v>57.8</v>
      </c>
      <c r="Z32" s="25"/>
      <c r="AA32" s="25">
        <v>59.6</v>
      </c>
      <c r="AB32" s="25"/>
      <c r="AC32" s="25">
        <v>49.1</v>
      </c>
      <c r="AD32" s="26"/>
      <c r="AE32" s="16">
        <f t="shared" si="5"/>
        <v>743.7</v>
      </c>
      <c r="AH32" s="20" t="s">
        <v>70</v>
      </c>
    </row>
    <row r="33" spans="1:34" ht="12.75">
      <c r="A33" s="33">
        <v>95</v>
      </c>
      <c r="B33" s="31" t="s">
        <v>41</v>
      </c>
      <c r="C33" s="35" t="s">
        <v>36</v>
      </c>
      <c r="D33" s="27"/>
      <c r="E33" s="25">
        <f>57.3+5+5</f>
        <v>67.3</v>
      </c>
      <c r="F33" s="25" t="s">
        <v>57</v>
      </c>
      <c r="G33" s="25">
        <v>64.6</v>
      </c>
      <c r="H33" s="25"/>
      <c r="I33" s="25">
        <v>56.9</v>
      </c>
      <c r="J33" s="25"/>
      <c r="K33" s="25">
        <v>43.6</v>
      </c>
      <c r="L33" s="25"/>
      <c r="M33" s="16">
        <f t="shared" si="3"/>
        <v>232.39999999999998</v>
      </c>
      <c r="N33" s="25">
        <v>54.6</v>
      </c>
      <c r="O33" s="25"/>
      <c r="P33" s="25">
        <v>60.3</v>
      </c>
      <c r="Q33" s="25"/>
      <c r="R33" s="25">
        <v>60.1</v>
      </c>
      <c r="S33" s="25"/>
      <c r="T33" s="25">
        <f>T29+20</f>
        <v>63.3</v>
      </c>
      <c r="U33" s="25" t="s">
        <v>59</v>
      </c>
      <c r="V33" s="16">
        <f t="shared" si="4"/>
        <v>470.70000000000005</v>
      </c>
      <c r="W33" s="25">
        <v>77</v>
      </c>
      <c r="X33" s="25"/>
      <c r="Y33" s="25">
        <v>55.5</v>
      </c>
      <c r="Z33" s="25"/>
      <c r="AA33" s="25">
        <v>54.4</v>
      </c>
      <c r="AB33" s="25"/>
      <c r="AC33" s="25">
        <v>45.7</v>
      </c>
      <c r="AD33" s="26"/>
      <c r="AE33" s="16">
        <f t="shared" si="5"/>
        <v>703.3000000000001</v>
      </c>
      <c r="AH33" s="20" t="s">
        <v>71</v>
      </c>
    </row>
    <row r="34" ht="12.75">
      <c r="O34" s="39"/>
    </row>
  </sheetData>
  <sheetProtection/>
  <autoFilter ref="A6:AE6">
    <sortState ref="A7:AE34">
      <sortCondition sortBy="value" ref="AE7:AE34"/>
    </sortState>
  </autoFilter>
  <mergeCells count="3">
    <mergeCell ref="E4:L4"/>
    <mergeCell ref="N4:U4"/>
    <mergeCell ref="W4:AD4"/>
  </mergeCells>
  <printOptions/>
  <pageMargins left="0.2" right="0.28" top="0.53" bottom="0.47" header="0.5" footer="0.5"/>
  <pageSetup fitToHeight="1" fitToWidth="1" horizontalDpi="600" verticalDpi="600" orientation="landscape" scale="65" r:id="rId1"/>
  <headerFooter alignWithMargins="0">
    <oddFooter>&amp;LMidland Motor Club&amp;C&amp;P&amp;R&amp;T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38"/>
  <sheetViews>
    <sheetView zoomScalePageLayoutView="0" workbookViewId="0" topLeftCell="A2">
      <selection activeCell="B35" sqref="B35"/>
    </sheetView>
  </sheetViews>
  <sheetFormatPr defaultColWidth="9.140625" defaultRowHeight="12.75"/>
  <cols>
    <col min="1" max="1" width="14.140625" style="0" bestFit="1" customWidth="1"/>
    <col min="2" max="2" width="17.8515625" style="40" bestFit="1" customWidth="1"/>
  </cols>
  <sheetData>
    <row r="2" spans="1:2" ht="12.75">
      <c r="A2" s="11" t="s">
        <v>72</v>
      </c>
      <c r="B2" s="24" t="s">
        <v>23</v>
      </c>
    </row>
    <row r="4" spans="1:2" ht="12.75">
      <c r="A4" s="11" t="s">
        <v>73</v>
      </c>
      <c r="B4" s="24"/>
    </row>
    <row r="5" spans="1:2" ht="12.75">
      <c r="A5" s="34" t="s">
        <v>67</v>
      </c>
      <c r="B5" s="31" t="s">
        <v>14</v>
      </c>
    </row>
    <row r="6" spans="1:2" ht="12.75">
      <c r="A6" s="34" t="s">
        <v>68</v>
      </c>
      <c r="B6" s="31" t="s">
        <v>16</v>
      </c>
    </row>
    <row r="7" spans="1:2" ht="12.75">
      <c r="A7" s="31" t="s">
        <v>69</v>
      </c>
      <c r="B7" s="31" t="s">
        <v>17</v>
      </c>
    </row>
    <row r="8" spans="1:2" ht="12.75">
      <c r="A8" s="11"/>
      <c r="B8" s="24"/>
    </row>
    <row r="9" spans="1:2" ht="12.75">
      <c r="A9" s="12" t="s">
        <v>74</v>
      </c>
      <c r="B9" s="24"/>
    </row>
    <row r="10" spans="1:2" ht="12.75">
      <c r="A10" s="34" t="s">
        <v>67</v>
      </c>
      <c r="B10" s="31" t="s">
        <v>25</v>
      </c>
    </row>
    <row r="11" spans="1:2" ht="12.75">
      <c r="A11" s="34" t="s">
        <v>68</v>
      </c>
      <c r="B11" s="31" t="s">
        <v>27</v>
      </c>
    </row>
    <row r="12" spans="1:2" ht="12.75">
      <c r="A12" s="31" t="s">
        <v>69</v>
      </c>
      <c r="B12" s="31" t="s">
        <v>26</v>
      </c>
    </row>
    <row r="13" ht="12.75">
      <c r="B13" s="24"/>
    </row>
    <row r="14" spans="1:2" ht="12.75">
      <c r="A14" s="11" t="s">
        <v>75</v>
      </c>
      <c r="B14" s="24"/>
    </row>
    <row r="15" spans="1:2" ht="12.75">
      <c r="A15" s="34" t="s">
        <v>70</v>
      </c>
      <c r="B15" s="33" t="s">
        <v>33</v>
      </c>
    </row>
    <row r="16" spans="1:2" ht="12.75">
      <c r="A16" s="11"/>
      <c r="B16" s="24"/>
    </row>
    <row r="17" spans="1:2" ht="12.75">
      <c r="A17" s="34" t="s">
        <v>67</v>
      </c>
      <c r="B17" s="31" t="s">
        <v>29</v>
      </c>
    </row>
    <row r="18" spans="1:2" ht="12.75">
      <c r="A18" s="34" t="s">
        <v>68</v>
      </c>
      <c r="B18" s="31" t="s">
        <v>32</v>
      </c>
    </row>
    <row r="19" spans="1:2" ht="12.75">
      <c r="A19" s="31" t="s">
        <v>69</v>
      </c>
      <c r="B19" s="31" t="s">
        <v>31</v>
      </c>
    </row>
    <row r="20" ht="12.75">
      <c r="A20" s="10"/>
    </row>
    <row r="21" spans="1:2" ht="12.75">
      <c r="A21" s="11" t="s">
        <v>76</v>
      </c>
      <c r="B21" s="24"/>
    </row>
    <row r="22" spans="1:2" ht="12.75">
      <c r="A22" s="34" t="s">
        <v>70</v>
      </c>
      <c r="B22" s="31" t="s">
        <v>40</v>
      </c>
    </row>
    <row r="23" spans="1:2" ht="12.75">
      <c r="A23" s="34" t="s">
        <v>71</v>
      </c>
      <c r="B23" s="31" t="s">
        <v>41</v>
      </c>
    </row>
    <row r="24" spans="1:2" ht="12.75">
      <c r="A24" s="11"/>
      <c r="B24" s="24"/>
    </row>
    <row r="25" spans="1:2" ht="12.75">
      <c r="A25" s="34" t="s">
        <v>67</v>
      </c>
      <c r="B25" s="33" t="s">
        <v>35</v>
      </c>
    </row>
    <row r="26" spans="1:2" ht="12.75">
      <c r="A26" s="34" t="s">
        <v>68</v>
      </c>
      <c r="B26" s="33" t="s">
        <v>37</v>
      </c>
    </row>
    <row r="27" spans="1:2" ht="12.75">
      <c r="A27" s="31" t="s">
        <v>69</v>
      </c>
      <c r="B27" s="33" t="s">
        <v>34</v>
      </c>
    </row>
    <row r="28" spans="1:2" ht="12.75">
      <c r="A28" s="12"/>
      <c r="B28" s="24"/>
    </row>
    <row r="29" spans="1:2" ht="12.75">
      <c r="A29" s="10" t="s">
        <v>77</v>
      </c>
      <c r="B29" s="24"/>
    </row>
    <row r="30" spans="1:2" ht="12.75">
      <c r="A30" t="s">
        <v>78</v>
      </c>
      <c r="B30" s="31" t="s">
        <v>45</v>
      </c>
    </row>
    <row r="31" spans="1:2" ht="12.75">
      <c r="A31" s="10"/>
      <c r="B31" s="24"/>
    </row>
    <row r="32" spans="1:2" ht="12.75">
      <c r="A32" s="34" t="s">
        <v>67</v>
      </c>
      <c r="B32" s="31" t="s">
        <v>46</v>
      </c>
    </row>
    <row r="33" spans="1:2" ht="12.75">
      <c r="A33" s="34" t="s">
        <v>68</v>
      </c>
      <c r="B33" s="31" t="s">
        <v>49</v>
      </c>
    </row>
    <row r="34" spans="1:2" ht="12.75">
      <c r="A34" s="31" t="s">
        <v>69</v>
      </c>
      <c r="B34" s="31" t="s">
        <v>44</v>
      </c>
    </row>
    <row r="37" spans="1:2" ht="12.75">
      <c r="A37" s="12"/>
      <c r="B37" s="24"/>
    </row>
    <row r="38" spans="1:2" ht="12.75">
      <c r="A38" s="12"/>
      <c r="B38" s="24"/>
    </row>
  </sheetData>
  <sheetProtection/>
  <printOptions/>
  <pageMargins left="0.75" right="0.75" top="1" bottom="1" header="0.5" footer="0.5"/>
  <pageSetup horizontalDpi="600" verticalDpi="600" orientation="portrait" paperSize="9" scale="1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8"/>
  <sheetViews>
    <sheetView zoomScale="90" zoomScaleNormal="90" workbookViewId="0" topLeftCell="A1">
      <selection activeCell="AE9" sqref="AE9"/>
    </sheetView>
  </sheetViews>
  <sheetFormatPr defaultColWidth="9.140625" defaultRowHeight="12.75"/>
  <cols>
    <col min="1" max="1" width="9.28125" style="0" bestFit="1" customWidth="1"/>
    <col min="2" max="2" width="15.7109375" style="0" bestFit="1" customWidth="1"/>
    <col min="4" max="4" width="10.57421875" style="9" bestFit="1" customWidth="1"/>
    <col min="5" max="5" width="4.8515625" style="6" bestFit="1" customWidth="1"/>
    <col min="6" max="6" width="11.140625" style="9" bestFit="1" customWidth="1"/>
    <col min="7" max="7" width="6.00390625" style="9" bestFit="1" customWidth="1"/>
    <col min="8" max="8" width="11.140625" style="9" bestFit="1" customWidth="1"/>
    <col min="9" max="9" width="6.00390625" style="9" bestFit="1" customWidth="1"/>
    <col min="10" max="10" width="11.140625" style="9" bestFit="1" customWidth="1"/>
    <col min="11" max="11" width="3.140625" style="9" customWidth="1"/>
    <col min="12" max="12" width="9.8515625" style="18" bestFit="1" customWidth="1"/>
    <col min="13" max="13" width="10.8515625" style="9" bestFit="1" customWidth="1"/>
    <col min="14" max="14" width="5.140625" style="6" bestFit="1" customWidth="1"/>
    <col min="15" max="15" width="11.140625" style="9" bestFit="1" customWidth="1"/>
    <col min="16" max="16" width="6.00390625" style="9" customWidth="1"/>
    <col min="17" max="17" width="6.7109375" style="9" customWidth="1"/>
    <col min="18" max="19" width="6.00390625" style="9" customWidth="1"/>
    <col min="20" max="20" width="3.140625" style="9" customWidth="1"/>
    <col min="21" max="21" width="8.7109375" style="18" hidden="1" customWidth="1"/>
    <col min="22" max="22" width="5.7109375" style="9" hidden="1" customWidth="1"/>
    <col min="23" max="23" width="3.57421875" style="9" hidden="1" customWidth="1"/>
    <col min="24" max="24" width="5.7109375" style="9" hidden="1" customWidth="1"/>
    <col min="25" max="25" width="4.57421875" style="9" hidden="1" customWidth="1"/>
    <col min="26" max="26" width="6.57421875" style="9" hidden="1" customWidth="1"/>
    <col min="27" max="27" width="3.140625" style="9" hidden="1" customWidth="1"/>
    <col min="28" max="29" width="5.57421875" style="9" hidden="1" customWidth="1"/>
    <col min="30" max="30" width="8.421875" style="18" bestFit="1" customWidth="1"/>
  </cols>
  <sheetData>
    <row r="1" spans="1:30" ht="12.75">
      <c r="A1" s="1" t="s">
        <v>11</v>
      </c>
      <c r="D1" s="2"/>
      <c r="F1" s="2"/>
      <c r="G1" s="2"/>
      <c r="H1" s="2"/>
      <c r="I1" s="2"/>
      <c r="J1" s="2"/>
      <c r="K1" s="2"/>
      <c r="L1" s="13"/>
      <c r="M1" s="2"/>
      <c r="O1" s="2"/>
      <c r="P1" s="2"/>
      <c r="Q1" s="2"/>
      <c r="R1" s="2"/>
      <c r="S1" s="2"/>
      <c r="T1" s="2"/>
      <c r="U1" s="13"/>
      <c r="V1" s="2"/>
      <c r="W1" s="2"/>
      <c r="X1" s="2"/>
      <c r="Y1" s="2"/>
      <c r="Z1" s="2"/>
      <c r="AA1" s="2"/>
      <c r="AB1" s="2"/>
      <c r="AC1" s="2"/>
      <c r="AD1" s="13"/>
    </row>
    <row r="2" spans="1:30" ht="12.75">
      <c r="A2" s="1" t="s">
        <v>12</v>
      </c>
      <c r="D2" s="2"/>
      <c r="F2" s="2"/>
      <c r="G2" s="2"/>
      <c r="H2" s="2"/>
      <c r="I2" s="2"/>
      <c r="J2" s="2"/>
      <c r="K2" s="2"/>
      <c r="L2" s="13"/>
      <c r="M2" s="2"/>
      <c r="O2" s="2"/>
      <c r="P2" s="2"/>
      <c r="Q2" s="2"/>
      <c r="R2" s="2"/>
      <c r="S2" s="2"/>
      <c r="T2" s="2"/>
      <c r="U2" s="13"/>
      <c r="V2" s="2"/>
      <c r="W2" s="2"/>
      <c r="X2" s="2"/>
      <c r="Y2" s="2"/>
      <c r="Z2" s="2"/>
      <c r="AA2" s="2"/>
      <c r="AB2" s="2"/>
      <c r="AC2" s="2"/>
      <c r="AD2" s="13"/>
    </row>
    <row r="3" ht="12.75">
      <c r="A3" s="1" t="s">
        <v>61</v>
      </c>
    </row>
    <row r="4" spans="4:29" ht="12.75">
      <c r="D4" s="41" t="s">
        <v>8</v>
      </c>
      <c r="E4" s="41"/>
      <c r="F4" s="41"/>
      <c r="G4" s="41"/>
      <c r="H4" s="41"/>
      <c r="I4" s="41"/>
      <c r="J4" s="41"/>
      <c r="K4" s="41"/>
      <c r="M4" s="41" t="s">
        <v>9</v>
      </c>
      <c r="N4" s="41"/>
      <c r="O4" s="41"/>
      <c r="P4" s="41"/>
      <c r="Q4" s="41"/>
      <c r="R4" s="41"/>
      <c r="S4" s="41"/>
      <c r="T4" s="41"/>
      <c r="V4" s="41"/>
      <c r="W4" s="41"/>
      <c r="X4" s="41"/>
      <c r="Y4" s="41"/>
      <c r="Z4" s="41"/>
      <c r="AA4" s="41"/>
      <c r="AB4" s="41"/>
      <c r="AC4" s="41"/>
    </row>
    <row r="5" spans="4:30" ht="12.75">
      <c r="D5" s="7" t="s">
        <v>7</v>
      </c>
      <c r="E5" s="5"/>
      <c r="F5" s="7" t="s">
        <v>7</v>
      </c>
      <c r="G5" s="7"/>
      <c r="H5" s="7" t="s">
        <v>7</v>
      </c>
      <c r="I5" s="7"/>
      <c r="J5" s="7" t="s">
        <v>7</v>
      </c>
      <c r="K5" s="7"/>
      <c r="L5" s="14" t="s">
        <v>1</v>
      </c>
      <c r="M5" s="7" t="s">
        <v>7</v>
      </c>
      <c r="N5" s="5"/>
      <c r="O5" s="7" t="s">
        <v>7</v>
      </c>
      <c r="P5" s="7"/>
      <c r="Q5" s="7" t="s">
        <v>7</v>
      </c>
      <c r="R5" s="7"/>
      <c r="S5" s="7" t="s">
        <v>7</v>
      </c>
      <c r="T5" s="7"/>
      <c r="U5" s="14" t="s">
        <v>1</v>
      </c>
      <c r="V5" s="7" t="s">
        <v>7</v>
      </c>
      <c r="W5" s="5"/>
      <c r="X5" s="7" t="s">
        <v>7</v>
      </c>
      <c r="Y5" s="7"/>
      <c r="Z5" s="7" t="s">
        <v>7</v>
      </c>
      <c r="AA5" s="7"/>
      <c r="AB5" s="7" t="s">
        <v>7</v>
      </c>
      <c r="AC5" s="7"/>
      <c r="AD5" s="14" t="s">
        <v>2</v>
      </c>
    </row>
    <row r="6" spans="4:30" ht="12.75">
      <c r="D6" s="8">
        <v>1</v>
      </c>
      <c r="E6" s="8"/>
      <c r="F6" s="8">
        <v>2</v>
      </c>
      <c r="G6" s="8"/>
      <c r="H6" s="8">
        <v>3</v>
      </c>
      <c r="I6" s="8"/>
      <c r="J6" s="8">
        <v>4</v>
      </c>
      <c r="K6" s="8"/>
      <c r="L6" s="15"/>
      <c r="M6" s="8">
        <v>5</v>
      </c>
      <c r="N6" s="8"/>
      <c r="O6" s="8">
        <v>6</v>
      </c>
      <c r="P6" s="8"/>
      <c r="Q6" s="8">
        <v>3</v>
      </c>
      <c r="R6" s="8"/>
      <c r="S6" s="8">
        <v>4</v>
      </c>
      <c r="T6" s="8"/>
      <c r="U6" s="15"/>
      <c r="V6" s="8">
        <v>1</v>
      </c>
      <c r="W6" s="8"/>
      <c r="X6" s="8">
        <v>2</v>
      </c>
      <c r="Y6" s="8"/>
      <c r="Z6" s="8">
        <v>3</v>
      </c>
      <c r="AA6" s="8"/>
      <c r="AB6" s="8">
        <v>4</v>
      </c>
      <c r="AC6" s="8"/>
      <c r="AD6" s="15"/>
    </row>
    <row r="7" spans="1:31" ht="12.75">
      <c r="A7" s="36">
        <v>75</v>
      </c>
      <c r="B7" s="31" t="s">
        <v>46</v>
      </c>
      <c r="C7" s="32" t="s">
        <v>43</v>
      </c>
      <c r="D7" s="25">
        <v>30</v>
      </c>
      <c r="E7" s="25"/>
      <c r="F7" s="25">
        <v>45.5</v>
      </c>
      <c r="G7" s="25"/>
      <c r="H7" s="25">
        <v>29.5</v>
      </c>
      <c r="I7" s="25"/>
      <c r="J7" s="25">
        <v>28.8</v>
      </c>
      <c r="K7" s="25"/>
      <c r="L7" s="16">
        <f aca="true" t="shared" si="0" ref="L7:L18">SUM(D7+F7+H7+J7)</f>
        <v>133.8</v>
      </c>
      <c r="M7" s="25">
        <v>45.8</v>
      </c>
      <c r="N7" s="25"/>
      <c r="O7" s="25">
        <v>42.5</v>
      </c>
      <c r="P7" s="25"/>
      <c r="Q7" s="25">
        <v>34.2</v>
      </c>
      <c r="R7" s="25"/>
      <c r="S7" s="25">
        <v>34.3</v>
      </c>
      <c r="T7" s="25"/>
      <c r="U7" s="16">
        <f aca="true" t="shared" si="1" ref="U7:U18">L7+M7+O7+Q7+S7</f>
        <v>290.6</v>
      </c>
      <c r="V7" s="25"/>
      <c r="W7" s="25"/>
      <c r="X7" s="25"/>
      <c r="Y7" s="25"/>
      <c r="Z7" s="25"/>
      <c r="AA7" s="25"/>
      <c r="AB7" s="25"/>
      <c r="AC7" s="26"/>
      <c r="AD7" s="13">
        <f aca="true" t="shared" si="2" ref="AD7:AD18">SUM(U7+V7+X7+Z7+AB7)</f>
        <v>290.6</v>
      </c>
      <c r="AE7" t="s">
        <v>62</v>
      </c>
    </row>
    <row r="8" spans="1:31" ht="12.75">
      <c r="A8" s="36">
        <v>65</v>
      </c>
      <c r="B8" s="31" t="s">
        <v>44</v>
      </c>
      <c r="C8" s="32" t="s">
        <v>43</v>
      </c>
      <c r="D8" s="25">
        <v>30.5</v>
      </c>
      <c r="E8" s="25"/>
      <c r="F8" s="25">
        <v>47.7</v>
      </c>
      <c r="G8" s="25"/>
      <c r="H8" s="25">
        <v>32.2</v>
      </c>
      <c r="I8" s="25"/>
      <c r="J8" s="25">
        <v>30.2</v>
      </c>
      <c r="K8" s="25"/>
      <c r="L8" s="16">
        <f t="shared" si="0"/>
        <v>140.6</v>
      </c>
      <c r="M8" s="25">
        <v>44.4</v>
      </c>
      <c r="N8" s="25"/>
      <c r="O8" s="25">
        <v>44.4</v>
      </c>
      <c r="P8" s="25"/>
      <c r="Q8" s="25">
        <v>37.1</v>
      </c>
      <c r="R8" s="25"/>
      <c r="S8" s="25">
        <v>34.3</v>
      </c>
      <c r="T8" s="25"/>
      <c r="U8" s="16">
        <f t="shared" si="1"/>
        <v>300.8</v>
      </c>
      <c r="V8" s="25"/>
      <c r="W8" s="25"/>
      <c r="X8" s="25"/>
      <c r="Y8" s="25"/>
      <c r="Z8" s="25"/>
      <c r="AA8" s="25"/>
      <c r="AB8" s="25"/>
      <c r="AC8" s="26"/>
      <c r="AD8" s="13">
        <f t="shared" si="2"/>
        <v>300.8</v>
      </c>
      <c r="AE8" t="s">
        <v>79</v>
      </c>
    </row>
    <row r="9" spans="1:31" ht="12.75">
      <c r="A9" s="36">
        <v>100</v>
      </c>
      <c r="B9" s="31" t="s">
        <v>49</v>
      </c>
      <c r="C9" s="32" t="s">
        <v>43</v>
      </c>
      <c r="D9" s="25">
        <v>30.5</v>
      </c>
      <c r="E9" s="25"/>
      <c r="F9" s="25">
        <v>49.5</v>
      </c>
      <c r="G9" s="25"/>
      <c r="H9" s="25">
        <v>30</v>
      </c>
      <c r="I9" s="25"/>
      <c r="J9" s="25">
        <v>29.4</v>
      </c>
      <c r="K9" s="25"/>
      <c r="L9" s="16">
        <f t="shared" si="0"/>
        <v>139.4</v>
      </c>
      <c r="M9" s="25">
        <v>45.1</v>
      </c>
      <c r="N9" s="25"/>
      <c r="O9" s="25">
        <v>44.8</v>
      </c>
      <c r="P9" s="25"/>
      <c r="Q9" s="9">
        <v>34.8</v>
      </c>
      <c r="R9" s="25"/>
      <c r="S9" s="25">
        <v>33</v>
      </c>
      <c r="T9" s="25"/>
      <c r="U9" s="16">
        <f t="shared" si="1"/>
        <v>297.1</v>
      </c>
      <c r="V9" s="25"/>
      <c r="W9" s="25"/>
      <c r="X9" s="25"/>
      <c r="Y9" s="25"/>
      <c r="Z9" s="25"/>
      <c r="AA9" s="25"/>
      <c r="AB9" s="25"/>
      <c r="AC9" s="26"/>
      <c r="AD9" s="13">
        <f t="shared" si="2"/>
        <v>297.1</v>
      </c>
      <c r="AE9" t="s">
        <v>80</v>
      </c>
    </row>
    <row r="10" spans="1:30" ht="12.75">
      <c r="A10" s="36">
        <v>160</v>
      </c>
      <c r="B10" s="31" t="s">
        <v>63</v>
      </c>
      <c r="C10" s="32" t="s">
        <v>43</v>
      </c>
      <c r="D10" s="25">
        <v>31.2</v>
      </c>
      <c r="E10" s="25"/>
      <c r="F10" s="25">
        <v>49.3</v>
      </c>
      <c r="G10" s="25"/>
      <c r="H10" s="25">
        <v>31.6</v>
      </c>
      <c r="I10" s="25"/>
      <c r="J10" s="25">
        <v>29.5</v>
      </c>
      <c r="K10" s="25"/>
      <c r="L10" s="16">
        <f t="shared" si="0"/>
        <v>141.6</v>
      </c>
      <c r="M10" s="25">
        <v>47.8</v>
      </c>
      <c r="N10" s="25"/>
      <c r="O10" s="25">
        <v>47.4</v>
      </c>
      <c r="P10" s="25"/>
      <c r="Q10" s="25">
        <v>38.2</v>
      </c>
      <c r="R10" s="25"/>
      <c r="S10" s="25">
        <v>38.4</v>
      </c>
      <c r="T10" s="25"/>
      <c r="U10" s="16">
        <f t="shared" si="1"/>
        <v>313.4</v>
      </c>
      <c r="V10" s="25"/>
      <c r="W10" s="25"/>
      <c r="X10" s="25"/>
      <c r="Y10" s="25"/>
      <c r="Z10" s="25"/>
      <c r="AA10" s="25"/>
      <c r="AB10" s="25"/>
      <c r="AC10" s="26"/>
      <c r="AD10" s="13">
        <f t="shared" si="2"/>
        <v>313.4</v>
      </c>
    </row>
    <row r="11" spans="1:30" ht="12.75">
      <c r="A11" s="33">
        <v>50</v>
      </c>
      <c r="B11" s="31" t="s">
        <v>42</v>
      </c>
      <c r="C11" s="35" t="s">
        <v>43</v>
      </c>
      <c r="D11" s="25">
        <v>30.9</v>
      </c>
      <c r="E11" s="25"/>
      <c r="F11" s="25">
        <v>47.4</v>
      </c>
      <c r="G11" s="25"/>
      <c r="H11" s="25">
        <v>30.6</v>
      </c>
      <c r="I11" s="25"/>
      <c r="J11" s="25">
        <v>30.9</v>
      </c>
      <c r="K11" s="25"/>
      <c r="L11" s="16">
        <f t="shared" si="0"/>
        <v>139.8</v>
      </c>
      <c r="M11" s="25">
        <v>49.9</v>
      </c>
      <c r="N11" s="25"/>
      <c r="O11" s="25">
        <v>49.3</v>
      </c>
      <c r="P11" s="25"/>
      <c r="Q11" s="25">
        <v>35</v>
      </c>
      <c r="R11" s="25"/>
      <c r="S11" s="25">
        <v>34.3</v>
      </c>
      <c r="T11" s="25"/>
      <c r="U11" s="16">
        <f t="shared" si="1"/>
        <v>308.3</v>
      </c>
      <c r="V11" s="20"/>
      <c r="W11" s="20"/>
      <c r="X11" s="20"/>
      <c r="Y11" s="20"/>
      <c r="Z11" s="20"/>
      <c r="AA11" s="20"/>
      <c r="AB11" s="20"/>
      <c r="AC11" s="20"/>
      <c r="AD11" s="13">
        <f t="shared" si="2"/>
        <v>308.3</v>
      </c>
    </row>
    <row r="12" spans="1:30" ht="12.75">
      <c r="A12" s="36">
        <v>150</v>
      </c>
      <c r="B12" s="31" t="s">
        <v>52</v>
      </c>
      <c r="C12" s="32" t="s">
        <v>43</v>
      </c>
      <c r="D12" s="25">
        <v>31.3</v>
      </c>
      <c r="E12" s="25"/>
      <c r="F12" s="25">
        <v>48.8</v>
      </c>
      <c r="G12" s="25"/>
      <c r="H12" s="25">
        <v>29.4</v>
      </c>
      <c r="I12" s="25"/>
      <c r="J12" s="25">
        <v>30.4</v>
      </c>
      <c r="K12" s="25"/>
      <c r="L12" s="16">
        <f t="shared" si="0"/>
        <v>139.9</v>
      </c>
      <c r="M12" s="25">
        <v>52.5</v>
      </c>
      <c r="N12" s="25"/>
      <c r="O12" s="25">
        <v>50.2</v>
      </c>
      <c r="P12" s="25"/>
      <c r="Q12" s="25">
        <v>37.5</v>
      </c>
      <c r="R12" s="25"/>
      <c r="S12" s="25">
        <v>36.4</v>
      </c>
      <c r="T12" s="25"/>
      <c r="U12" s="16">
        <f t="shared" si="1"/>
        <v>316.5</v>
      </c>
      <c r="V12" s="25"/>
      <c r="W12" s="25"/>
      <c r="X12" s="25"/>
      <c r="Y12" s="25"/>
      <c r="Z12" s="25"/>
      <c r="AA12" s="25"/>
      <c r="AB12" s="25"/>
      <c r="AC12" s="26"/>
      <c r="AD12" s="13">
        <f t="shared" si="2"/>
        <v>316.5</v>
      </c>
    </row>
    <row r="13" spans="1:30" ht="12.75">
      <c r="A13" s="36">
        <v>140</v>
      </c>
      <c r="B13" s="31" t="s">
        <v>51</v>
      </c>
      <c r="C13" s="32" t="s">
        <v>43</v>
      </c>
      <c r="D13" s="25">
        <v>30.9</v>
      </c>
      <c r="E13" s="25"/>
      <c r="F13" s="25">
        <v>49.7</v>
      </c>
      <c r="G13" s="25"/>
      <c r="H13" s="25">
        <v>31.1</v>
      </c>
      <c r="I13" s="25"/>
      <c r="J13" s="25">
        <v>29</v>
      </c>
      <c r="K13" s="25"/>
      <c r="L13" s="16">
        <f t="shared" si="0"/>
        <v>140.7</v>
      </c>
      <c r="M13" s="25">
        <v>49.1</v>
      </c>
      <c r="N13" s="25"/>
      <c r="O13" s="25">
        <v>57.3</v>
      </c>
      <c r="P13" s="25"/>
      <c r="Q13" s="25">
        <v>47.1</v>
      </c>
      <c r="R13" s="25"/>
      <c r="S13" s="25">
        <v>37.1</v>
      </c>
      <c r="T13" s="25"/>
      <c r="U13" s="16">
        <f t="shared" si="1"/>
        <v>331.3</v>
      </c>
      <c r="V13" s="25"/>
      <c r="W13" s="25"/>
      <c r="X13" s="25"/>
      <c r="Y13" s="25"/>
      <c r="Z13" s="25"/>
      <c r="AA13" s="25"/>
      <c r="AB13" s="25"/>
      <c r="AC13" s="26"/>
      <c r="AD13" s="13">
        <f t="shared" si="2"/>
        <v>331.3</v>
      </c>
    </row>
    <row r="14" spans="1:30" ht="12.75">
      <c r="A14" s="36">
        <v>120</v>
      </c>
      <c r="B14" s="31" t="s">
        <v>53</v>
      </c>
      <c r="C14" s="32" t="s">
        <v>43</v>
      </c>
      <c r="D14" s="25">
        <v>33</v>
      </c>
      <c r="E14" s="25"/>
      <c r="F14" s="25">
        <v>53.4</v>
      </c>
      <c r="G14" s="25"/>
      <c r="H14" s="25">
        <v>31.7</v>
      </c>
      <c r="I14" s="25"/>
      <c r="J14" s="25">
        <v>30.6</v>
      </c>
      <c r="K14" s="25"/>
      <c r="L14" s="16">
        <f t="shared" si="0"/>
        <v>148.70000000000002</v>
      </c>
      <c r="M14" s="25">
        <v>52.3</v>
      </c>
      <c r="N14" s="25"/>
      <c r="O14" s="25">
        <v>54</v>
      </c>
      <c r="P14" s="25"/>
      <c r="Q14" s="25">
        <v>39</v>
      </c>
      <c r="R14" s="25"/>
      <c r="S14" s="25">
        <v>37</v>
      </c>
      <c r="T14" s="25"/>
      <c r="U14" s="16">
        <f t="shared" si="1"/>
        <v>331</v>
      </c>
      <c r="V14" s="25"/>
      <c r="W14" s="25"/>
      <c r="X14" s="25"/>
      <c r="Y14" s="25"/>
      <c r="Z14" s="25"/>
      <c r="AA14" s="25"/>
      <c r="AB14" s="25"/>
      <c r="AC14" s="26"/>
      <c r="AD14" s="13">
        <f t="shared" si="2"/>
        <v>331</v>
      </c>
    </row>
    <row r="15" spans="1:30" ht="12.75">
      <c r="A15" s="36">
        <v>90</v>
      </c>
      <c r="B15" s="31" t="s">
        <v>48</v>
      </c>
      <c r="C15" s="32" t="s">
        <v>43</v>
      </c>
      <c r="D15" s="25">
        <v>32.4</v>
      </c>
      <c r="E15" s="25"/>
      <c r="F15" s="25">
        <v>50.7</v>
      </c>
      <c r="G15" s="25"/>
      <c r="H15" s="25">
        <f>32+5</f>
        <v>37</v>
      </c>
      <c r="I15" s="25" t="s">
        <v>55</v>
      </c>
      <c r="J15" s="25">
        <v>32.4</v>
      </c>
      <c r="K15" s="25"/>
      <c r="L15" s="16">
        <f t="shared" si="0"/>
        <v>152.5</v>
      </c>
      <c r="M15" s="25">
        <v>51.4</v>
      </c>
      <c r="O15" s="25">
        <v>52.9</v>
      </c>
      <c r="P15" s="25"/>
      <c r="Q15" s="25">
        <v>41.1</v>
      </c>
      <c r="R15" s="25"/>
      <c r="S15" s="25">
        <v>39</v>
      </c>
      <c r="T15" s="25"/>
      <c r="U15" s="16">
        <f t="shared" si="1"/>
        <v>336.90000000000003</v>
      </c>
      <c r="V15" s="25"/>
      <c r="W15" s="25"/>
      <c r="X15" s="25"/>
      <c r="Y15" s="25"/>
      <c r="Z15" s="25"/>
      <c r="AA15" s="25"/>
      <c r="AB15" s="25"/>
      <c r="AC15" s="26"/>
      <c r="AD15" s="13">
        <f t="shared" si="2"/>
        <v>336.90000000000003</v>
      </c>
    </row>
    <row r="16" spans="1:30" ht="12.75">
      <c r="A16" s="36">
        <v>130</v>
      </c>
      <c r="B16" s="31" t="s">
        <v>50</v>
      </c>
      <c r="C16" s="32" t="s">
        <v>43</v>
      </c>
      <c r="D16" s="25">
        <v>30</v>
      </c>
      <c r="E16" s="25"/>
      <c r="F16" s="25">
        <v>49.9</v>
      </c>
      <c r="G16" s="25"/>
      <c r="H16" s="25">
        <v>31.5</v>
      </c>
      <c r="I16" s="25"/>
      <c r="J16" s="25">
        <v>30.5</v>
      </c>
      <c r="K16" s="25"/>
      <c r="L16" s="16">
        <f t="shared" si="0"/>
        <v>141.9</v>
      </c>
      <c r="M16" s="25">
        <f>M9+20</f>
        <v>65.1</v>
      </c>
      <c r="N16" s="25" t="s">
        <v>59</v>
      </c>
      <c r="O16" s="25">
        <v>51.3</v>
      </c>
      <c r="P16" s="25"/>
      <c r="Q16" s="25">
        <v>40.3</v>
      </c>
      <c r="R16" s="25"/>
      <c r="S16" s="25">
        <v>37</v>
      </c>
      <c r="T16" s="25"/>
      <c r="U16" s="16">
        <f t="shared" si="1"/>
        <v>335.6</v>
      </c>
      <c r="V16" s="25"/>
      <c r="W16" s="25"/>
      <c r="X16" s="25"/>
      <c r="Y16" s="25"/>
      <c r="Z16" s="25"/>
      <c r="AA16" s="25"/>
      <c r="AB16" s="25"/>
      <c r="AC16" s="26"/>
      <c r="AD16" s="13">
        <f t="shared" si="2"/>
        <v>335.6</v>
      </c>
    </row>
    <row r="17" spans="1:30" ht="12.75">
      <c r="A17" s="36">
        <v>80</v>
      </c>
      <c r="B17" s="31" t="s">
        <v>47</v>
      </c>
      <c r="C17" s="32" t="s">
        <v>43</v>
      </c>
      <c r="D17" s="25">
        <f>33.6+5+5+5</f>
        <v>48.6</v>
      </c>
      <c r="E17" s="25" t="s">
        <v>64</v>
      </c>
      <c r="F17" s="25">
        <f>53.9+5</f>
        <v>58.9</v>
      </c>
      <c r="G17" s="25" t="s">
        <v>54</v>
      </c>
      <c r="H17" s="25">
        <v>33.1</v>
      </c>
      <c r="I17" s="25"/>
      <c r="J17" s="25">
        <v>33.1</v>
      </c>
      <c r="K17" s="25"/>
      <c r="L17" s="16">
        <f t="shared" si="0"/>
        <v>173.7</v>
      </c>
      <c r="M17" s="25">
        <v>52.5</v>
      </c>
      <c r="N17" s="25"/>
      <c r="O17" s="25">
        <v>53</v>
      </c>
      <c r="P17" s="25"/>
      <c r="Q17" s="25">
        <v>40</v>
      </c>
      <c r="R17" s="25"/>
      <c r="S17" s="25">
        <v>40</v>
      </c>
      <c r="T17" s="25"/>
      <c r="U17" s="16">
        <f t="shared" si="1"/>
        <v>359.2</v>
      </c>
      <c r="V17" s="25"/>
      <c r="W17" s="25"/>
      <c r="X17" s="25"/>
      <c r="Y17" s="25"/>
      <c r="Z17" s="25"/>
      <c r="AA17" s="25"/>
      <c r="AB17" s="25"/>
      <c r="AC17" s="26"/>
      <c r="AD17" s="13">
        <f t="shared" si="2"/>
        <v>359.2</v>
      </c>
    </row>
    <row r="18" spans="1:30" ht="12.75">
      <c r="A18" s="31">
        <v>70</v>
      </c>
      <c r="B18" s="31" t="s">
        <v>45</v>
      </c>
      <c r="C18" s="32" t="s">
        <v>43</v>
      </c>
      <c r="D18" s="25">
        <f>34.9+5</f>
        <v>39.9</v>
      </c>
      <c r="E18" s="25" t="s">
        <v>55</v>
      </c>
      <c r="F18" s="25">
        <v>53.3</v>
      </c>
      <c r="H18" s="25">
        <f>30.5+5</f>
        <v>35.5</v>
      </c>
      <c r="I18" s="25" t="s">
        <v>55</v>
      </c>
      <c r="J18" s="25">
        <v>31.2</v>
      </c>
      <c r="K18" s="25"/>
      <c r="L18" s="16">
        <f t="shared" si="0"/>
        <v>159.89999999999998</v>
      </c>
      <c r="M18" s="25">
        <f>M17+20</f>
        <v>72.5</v>
      </c>
      <c r="N18" s="25" t="s">
        <v>59</v>
      </c>
      <c r="O18" s="25">
        <v>53.8</v>
      </c>
      <c r="P18" s="25"/>
      <c r="Q18" s="25">
        <v>37.4</v>
      </c>
      <c r="R18" s="25"/>
      <c r="S18" s="25">
        <v>41.4</v>
      </c>
      <c r="T18" s="25"/>
      <c r="U18" s="16">
        <f t="shared" si="1"/>
        <v>364.99999999999994</v>
      </c>
      <c r="V18" s="25"/>
      <c r="W18" s="25"/>
      <c r="X18" s="25"/>
      <c r="Y18" s="25"/>
      <c r="Z18" s="25"/>
      <c r="AA18" s="25"/>
      <c r="AB18" s="25"/>
      <c r="AC18" s="26"/>
      <c r="AD18" s="13">
        <f t="shared" si="2"/>
        <v>364.99999999999994</v>
      </c>
    </row>
  </sheetData>
  <autoFilter ref="A6:AD6"/>
  <mergeCells count="3">
    <mergeCell ref="D4:K4"/>
    <mergeCell ref="M4:T4"/>
    <mergeCell ref="V4:AC4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Phelan</dc:creator>
  <cp:keywords/>
  <dc:description/>
  <cp:lastModifiedBy>AutoTest</cp:lastModifiedBy>
  <cp:lastPrinted>2012-01-08T15:59:40Z</cp:lastPrinted>
  <dcterms:created xsi:type="dcterms:W3CDTF">2009-05-08T23:30:30Z</dcterms:created>
  <dcterms:modified xsi:type="dcterms:W3CDTF">2012-01-08T18:01:09Z</dcterms:modified>
  <cp:category/>
  <cp:version/>
  <cp:contentType/>
  <cp:contentStatus/>
</cp:coreProperties>
</file>