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over all" sheetId="1" r:id="rId1"/>
    <sheet name="class" sheetId="2" r:id="rId2"/>
  </sheets>
  <definedNames/>
  <calcPr fullCalcOnLoad="1"/>
</workbook>
</file>

<file path=xl/sharedStrings.xml><?xml version="1.0" encoding="utf-8"?>
<sst xmlns="http://schemas.openxmlformats.org/spreadsheetml/2006/main" count="199" uniqueCount="45">
  <si>
    <t>Laois Rallysport club autotest 09/02/2014</t>
  </si>
  <si>
    <t>No</t>
  </si>
  <si>
    <t>Name</t>
  </si>
  <si>
    <t>Class</t>
  </si>
  <si>
    <t>E</t>
  </si>
  <si>
    <t>Test</t>
  </si>
  <si>
    <t>Sub</t>
  </si>
  <si>
    <t>Total</t>
  </si>
  <si>
    <t>N</t>
  </si>
  <si>
    <t>Lap</t>
  </si>
  <si>
    <t>car</t>
  </si>
  <si>
    <t>nunber</t>
  </si>
  <si>
    <t>Class Position</t>
  </si>
  <si>
    <t>stephen Fergueson</t>
  </si>
  <si>
    <t>b</t>
  </si>
  <si>
    <t>e</t>
  </si>
  <si>
    <t>Eamon Byrne</t>
  </si>
  <si>
    <t>a</t>
  </si>
  <si>
    <t>Daniel Byrne</t>
  </si>
  <si>
    <t>IanWhite</t>
  </si>
  <si>
    <t>Christopher Grimes</t>
  </si>
  <si>
    <t>Jonni McDaid</t>
  </si>
  <si>
    <t>Norman Ferguson</t>
  </si>
  <si>
    <t>Tommi McDaid</t>
  </si>
  <si>
    <t>Guy Foster</t>
  </si>
  <si>
    <t>Peter Falvey</t>
  </si>
  <si>
    <t>Patrick Power</t>
  </si>
  <si>
    <t>Paul Phelan</t>
  </si>
  <si>
    <t>Timmy Lynch</t>
  </si>
  <si>
    <t>c</t>
  </si>
  <si>
    <t>Darren Quill</t>
  </si>
  <si>
    <t>C</t>
  </si>
  <si>
    <t>liam Cashman</t>
  </si>
  <si>
    <t>David Thompson</t>
  </si>
  <si>
    <t>d</t>
  </si>
  <si>
    <t>Mark King</t>
  </si>
  <si>
    <t>George McMillan</t>
  </si>
  <si>
    <t>James McMillan</t>
  </si>
  <si>
    <t>Michael Cashman</t>
  </si>
  <si>
    <t>Paul Cullen</t>
  </si>
  <si>
    <t>n</t>
  </si>
  <si>
    <t>Ian Malloy</t>
  </si>
  <si>
    <t>Sean Mcevoy</t>
  </si>
  <si>
    <t>Kieran Reid</t>
  </si>
  <si>
    <t>Overall Position</t>
  </si>
</sst>
</file>

<file path=xl/styles.xml><?xml version="1.0" encoding="utf-8"?>
<styleSheet xmlns="http://schemas.openxmlformats.org/spreadsheetml/2006/main">
  <numFmts count="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0.0"/>
  </numFmts>
  <fonts count="41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/>
    </xf>
    <xf numFmtId="0" fontId="6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164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3" fillId="0" borderId="14" xfId="0" applyFont="1" applyBorder="1" applyAlignment="1">
      <alignment horizontal="center"/>
    </xf>
    <xf numFmtId="164" fontId="3" fillId="0" borderId="14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7" fillId="0" borderId="0" xfId="0" applyFont="1" applyAlignment="1">
      <alignment/>
    </xf>
    <xf numFmtId="164" fontId="3" fillId="0" borderId="14" xfId="0" applyNumberFormat="1" applyFont="1" applyBorder="1" applyAlignment="1">
      <alignment horizontal="center"/>
    </xf>
    <xf numFmtId="164" fontId="3" fillId="0" borderId="15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164" fontId="3" fillId="0" borderId="15" xfId="0" applyNumberFormat="1" applyFont="1" applyBorder="1" applyAlignment="1">
      <alignment/>
    </xf>
    <xf numFmtId="164" fontId="4" fillId="0" borderId="14" xfId="0" applyNumberFormat="1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Font="1" applyBorder="1" applyAlignment="1">
      <alignment/>
    </xf>
    <xf numFmtId="164" fontId="3" fillId="0" borderId="14" xfId="0" applyNumberFormat="1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0" fillId="0" borderId="17" xfId="0" applyFont="1" applyBorder="1" applyAlignment="1">
      <alignment/>
    </xf>
    <xf numFmtId="0" fontId="3" fillId="0" borderId="17" xfId="0" applyFont="1" applyBorder="1" applyAlignment="1">
      <alignment horizontal="center"/>
    </xf>
    <xf numFmtId="164" fontId="3" fillId="0" borderId="17" xfId="0" applyNumberFormat="1" applyFont="1" applyBorder="1" applyAlignment="1">
      <alignment/>
    </xf>
    <xf numFmtId="0" fontId="3" fillId="0" borderId="17" xfId="0" applyFont="1" applyBorder="1" applyAlignment="1">
      <alignment/>
    </xf>
    <xf numFmtId="164" fontId="3" fillId="0" borderId="18" xfId="0" applyNumberFormat="1" applyFont="1" applyBorder="1" applyAlignment="1">
      <alignment/>
    </xf>
    <xf numFmtId="164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164" fontId="3" fillId="0" borderId="11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/>
    </xf>
    <xf numFmtId="1" fontId="3" fillId="0" borderId="14" xfId="0" applyNumberFormat="1" applyFont="1" applyFill="1" applyBorder="1" applyAlignment="1">
      <alignment horizontal="center"/>
    </xf>
    <xf numFmtId="1" fontId="3" fillId="0" borderId="15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3" fillId="0" borderId="14" xfId="0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2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3" fillId="0" borderId="17" xfId="0" applyFont="1" applyFill="1" applyBorder="1" applyAlignment="1">
      <alignment horizontal="center"/>
    </xf>
    <xf numFmtId="164" fontId="3" fillId="0" borderId="17" xfId="0" applyNumberFormat="1" applyFont="1" applyFill="1" applyBorder="1" applyAlignment="1">
      <alignment/>
    </xf>
    <xf numFmtId="0" fontId="3" fillId="0" borderId="17" xfId="0" applyFont="1" applyFill="1" applyBorder="1" applyAlignment="1">
      <alignment/>
    </xf>
    <xf numFmtId="164" fontId="3" fillId="0" borderId="18" xfId="0" applyNumberFormat="1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I37"/>
  <sheetViews>
    <sheetView tabSelected="1" zoomScalePageLayoutView="0" workbookViewId="0" topLeftCell="A1">
      <selection activeCell="D36" sqref="D36"/>
    </sheetView>
  </sheetViews>
  <sheetFormatPr defaultColWidth="9.140625" defaultRowHeight="12.75"/>
  <cols>
    <col min="1" max="1" width="4.00390625" style="1" bestFit="1" customWidth="1"/>
    <col min="2" max="2" width="6.57421875" style="0" bestFit="1" customWidth="1"/>
    <col min="3" max="3" width="20.8515625" style="0" bestFit="1" customWidth="1"/>
    <col min="4" max="4" width="5.7109375" style="2" bestFit="1" customWidth="1"/>
    <col min="5" max="5" width="2.57421875" style="2" customWidth="1"/>
    <col min="6" max="6" width="5.57421875" style="3" bestFit="1" customWidth="1"/>
    <col min="7" max="7" width="2.57421875" style="4" bestFit="1" customWidth="1"/>
    <col min="8" max="8" width="5.57421875" style="3" bestFit="1" customWidth="1"/>
    <col min="9" max="9" width="2.140625" style="3" customWidth="1"/>
    <col min="10" max="10" width="5.57421875" style="3" bestFit="1" customWidth="1"/>
    <col min="11" max="11" width="3.140625" style="3" customWidth="1"/>
    <col min="12" max="13" width="5.57421875" style="3" bestFit="1" customWidth="1"/>
    <col min="14" max="14" width="3.57421875" style="3" bestFit="1" customWidth="1"/>
    <col min="15" max="15" width="5.57421875" style="3" bestFit="1" customWidth="1"/>
    <col min="16" max="16" width="3.57421875" style="3" bestFit="1" customWidth="1"/>
    <col min="17" max="17" width="5.57421875" style="3" bestFit="1" customWidth="1"/>
    <col min="18" max="18" width="2.57421875" style="3" bestFit="1" customWidth="1"/>
    <col min="19" max="20" width="5.57421875" style="3" bestFit="1" customWidth="1"/>
    <col min="21" max="21" width="2.421875" style="3" customWidth="1"/>
    <col min="22" max="22" width="4.7109375" style="3" bestFit="1" customWidth="1"/>
    <col min="23" max="23" width="2.00390625" style="3" customWidth="1"/>
    <col min="24" max="24" width="5.57421875" style="3" bestFit="1" customWidth="1"/>
    <col min="25" max="25" width="4.7109375" style="1" bestFit="1" customWidth="1"/>
    <col min="26" max="26" width="5.57421875" style="1" bestFit="1" customWidth="1"/>
    <col min="27" max="27" width="5.57421875" style="1" customWidth="1"/>
    <col min="28" max="28" width="2.421875" style="1" customWidth="1"/>
    <col min="29" max="29" width="4.7109375" style="0" bestFit="1" customWidth="1"/>
    <col min="30" max="30" width="2.57421875" style="0" bestFit="1" customWidth="1"/>
    <col min="31" max="31" width="5.57421875" style="0" bestFit="1" customWidth="1"/>
    <col min="32" max="32" width="3.421875" style="0" bestFit="1" customWidth="1"/>
    <col min="33" max="33" width="6.57421875" style="0" bestFit="1" customWidth="1"/>
    <col min="34" max="34" width="7.57421875" style="0" bestFit="1" customWidth="1"/>
    <col min="35" max="35" width="6.140625" style="0" bestFit="1" customWidth="1"/>
  </cols>
  <sheetData>
    <row r="4" ht="13.5" thickBot="1"/>
    <row r="5" spans="1:33" ht="13.5" thickBot="1">
      <c r="A5" s="5" t="s">
        <v>0</v>
      </c>
      <c r="B5" s="6"/>
      <c r="C5" s="7"/>
      <c r="D5" s="8"/>
      <c r="E5" s="8"/>
      <c r="F5" s="9"/>
      <c r="G5" s="10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11"/>
      <c r="Z5" s="11"/>
      <c r="AA5" s="11"/>
      <c r="AB5" s="11"/>
      <c r="AC5" s="12"/>
      <c r="AD5" s="12"/>
      <c r="AE5" s="12"/>
      <c r="AF5" s="12"/>
      <c r="AG5" s="13"/>
    </row>
    <row r="6" spans="1:33" ht="12.75">
      <c r="A6" s="45" t="s">
        <v>1</v>
      </c>
      <c r="B6" s="46"/>
      <c r="C6" s="46" t="s">
        <v>2</v>
      </c>
      <c r="D6" s="47" t="s">
        <v>3</v>
      </c>
      <c r="E6" s="47" t="s">
        <v>4</v>
      </c>
      <c r="F6" s="48" t="s">
        <v>5</v>
      </c>
      <c r="G6" s="47"/>
      <c r="H6" s="48" t="s">
        <v>5</v>
      </c>
      <c r="I6" s="48"/>
      <c r="J6" s="48" t="s">
        <v>5</v>
      </c>
      <c r="K6" s="48"/>
      <c r="L6" s="48" t="s">
        <v>6</v>
      </c>
      <c r="M6" s="48" t="s">
        <v>5</v>
      </c>
      <c r="N6" s="48"/>
      <c r="O6" s="48" t="s">
        <v>5</v>
      </c>
      <c r="P6" s="48"/>
      <c r="Q6" s="48" t="s">
        <v>5</v>
      </c>
      <c r="R6" s="48"/>
      <c r="S6" s="48" t="s">
        <v>6</v>
      </c>
      <c r="T6" s="48" t="s">
        <v>5</v>
      </c>
      <c r="U6" s="48"/>
      <c r="V6" s="48" t="s">
        <v>5</v>
      </c>
      <c r="W6" s="48"/>
      <c r="X6" s="48" t="s">
        <v>5</v>
      </c>
      <c r="Y6" s="48"/>
      <c r="Z6" s="48" t="s">
        <v>6</v>
      </c>
      <c r="AA6" s="48" t="s">
        <v>5</v>
      </c>
      <c r="AB6" s="48"/>
      <c r="AC6" s="48" t="s">
        <v>5</v>
      </c>
      <c r="AD6" s="48"/>
      <c r="AE6" s="48" t="s">
        <v>5</v>
      </c>
      <c r="AF6" s="48"/>
      <c r="AG6" s="49" t="s">
        <v>7</v>
      </c>
    </row>
    <row r="7" spans="1:33" ht="12.75">
      <c r="A7" s="28"/>
      <c r="B7" s="50"/>
      <c r="C7" s="50"/>
      <c r="D7" s="51"/>
      <c r="E7" s="51" t="s">
        <v>8</v>
      </c>
      <c r="F7" s="51">
        <v>1</v>
      </c>
      <c r="G7" s="51"/>
      <c r="H7" s="51">
        <v>2</v>
      </c>
      <c r="I7" s="51"/>
      <c r="J7" s="51">
        <v>3</v>
      </c>
      <c r="K7" s="51"/>
      <c r="L7" s="51" t="s">
        <v>9</v>
      </c>
      <c r="M7" s="51">
        <v>4</v>
      </c>
      <c r="N7" s="51"/>
      <c r="O7" s="51">
        <v>5</v>
      </c>
      <c r="P7" s="51"/>
      <c r="Q7" s="51">
        <v>6</v>
      </c>
      <c r="R7" s="51"/>
      <c r="S7" s="51" t="s">
        <v>9</v>
      </c>
      <c r="T7" s="51">
        <v>7</v>
      </c>
      <c r="U7" s="51"/>
      <c r="V7" s="51">
        <v>8</v>
      </c>
      <c r="W7" s="51"/>
      <c r="X7" s="51">
        <v>9</v>
      </c>
      <c r="Y7" s="51"/>
      <c r="Z7" s="51" t="s">
        <v>9</v>
      </c>
      <c r="AA7" s="51">
        <v>10</v>
      </c>
      <c r="AB7" s="51"/>
      <c r="AC7" s="51">
        <v>11</v>
      </c>
      <c r="AD7" s="51"/>
      <c r="AE7" s="51">
        <v>12</v>
      </c>
      <c r="AF7" s="51"/>
      <c r="AG7" s="52"/>
    </row>
    <row r="8" spans="1:33" ht="12.75">
      <c r="A8" s="28"/>
      <c r="B8" s="29" t="s">
        <v>10</v>
      </c>
      <c r="C8" s="35" t="s">
        <v>44</v>
      </c>
      <c r="D8" s="29"/>
      <c r="E8" s="29"/>
      <c r="F8" s="34"/>
      <c r="G8" s="35"/>
      <c r="H8" s="34"/>
      <c r="I8" s="34"/>
      <c r="J8" s="34"/>
      <c r="K8" s="34"/>
      <c r="L8" s="51">
        <v>1</v>
      </c>
      <c r="M8" s="34"/>
      <c r="N8" s="34"/>
      <c r="O8" s="34"/>
      <c r="P8" s="34"/>
      <c r="Q8" s="34"/>
      <c r="R8" s="34"/>
      <c r="S8" s="51">
        <v>2</v>
      </c>
      <c r="T8" s="34"/>
      <c r="U8" s="34"/>
      <c r="V8" s="34"/>
      <c r="W8" s="34"/>
      <c r="X8" s="34"/>
      <c r="Y8" s="35"/>
      <c r="Z8" s="51">
        <v>3</v>
      </c>
      <c r="AA8" s="34"/>
      <c r="AB8" s="34"/>
      <c r="AC8" s="34"/>
      <c r="AD8" s="34"/>
      <c r="AE8" s="34"/>
      <c r="AF8" s="34"/>
      <c r="AG8" s="53"/>
    </row>
    <row r="9" spans="1:35" ht="12.75">
      <c r="A9" s="28">
        <v>1</v>
      </c>
      <c r="B9" s="29">
        <v>1</v>
      </c>
      <c r="C9" s="35" t="s">
        <v>13</v>
      </c>
      <c r="D9" s="29" t="s">
        <v>14</v>
      </c>
      <c r="E9" s="29" t="s">
        <v>15</v>
      </c>
      <c r="F9" s="34">
        <v>50.5</v>
      </c>
      <c r="G9" s="35"/>
      <c r="H9" s="34">
        <v>39.2</v>
      </c>
      <c r="I9" s="34"/>
      <c r="J9" s="34">
        <v>53.8</v>
      </c>
      <c r="K9" s="34"/>
      <c r="L9" s="34">
        <f aca="true" t="shared" si="0" ref="L9:L32">SUM(F9+H9+J9)</f>
        <v>143.5</v>
      </c>
      <c r="M9" s="34">
        <v>51.5</v>
      </c>
      <c r="N9" s="34"/>
      <c r="O9" s="34">
        <v>39.4</v>
      </c>
      <c r="P9" s="34"/>
      <c r="Q9" s="34">
        <v>51.8</v>
      </c>
      <c r="R9" s="34"/>
      <c r="S9" s="34">
        <f aca="true" t="shared" si="1" ref="S9:S32">SUM(L9+M9+O9+Q9)</f>
        <v>286.2</v>
      </c>
      <c r="T9" s="34">
        <v>48.83</v>
      </c>
      <c r="U9" s="34"/>
      <c r="V9" s="34">
        <v>38.4</v>
      </c>
      <c r="W9" s="34"/>
      <c r="X9" s="34">
        <v>50.5</v>
      </c>
      <c r="Y9" s="35"/>
      <c r="Z9" s="34">
        <f aca="true" t="shared" si="2" ref="Z9:Z32">SUM(S9+T9+V9+X9)</f>
        <v>423.92999999999995</v>
      </c>
      <c r="AA9" s="34">
        <v>49.6</v>
      </c>
      <c r="AB9" s="34"/>
      <c r="AC9" s="34">
        <v>40</v>
      </c>
      <c r="AD9" s="34"/>
      <c r="AE9" s="34">
        <v>52.9</v>
      </c>
      <c r="AF9" s="34"/>
      <c r="AG9" s="53">
        <f aca="true" t="shared" si="3" ref="AG9:AG32">SUM(Z9+AA9+AC9+AE9)</f>
        <v>566.43</v>
      </c>
      <c r="AH9" s="1"/>
      <c r="AI9" s="1"/>
    </row>
    <row r="10" spans="1:34" ht="12.75">
      <c r="A10" s="28">
        <v>2</v>
      </c>
      <c r="B10" s="29">
        <v>7</v>
      </c>
      <c r="C10" s="35" t="s">
        <v>24</v>
      </c>
      <c r="D10" s="29" t="s">
        <v>14</v>
      </c>
      <c r="E10" s="29" t="s">
        <v>15</v>
      </c>
      <c r="F10" s="34">
        <v>49.7</v>
      </c>
      <c r="G10" s="35"/>
      <c r="H10" s="34">
        <v>42.2</v>
      </c>
      <c r="I10" s="34"/>
      <c r="J10" s="34">
        <v>53</v>
      </c>
      <c r="K10" s="34"/>
      <c r="L10" s="34">
        <f t="shared" si="0"/>
        <v>144.9</v>
      </c>
      <c r="M10" s="34">
        <v>50.1</v>
      </c>
      <c r="N10" s="34"/>
      <c r="O10" s="34">
        <v>42.1</v>
      </c>
      <c r="P10" s="34"/>
      <c r="Q10" s="34">
        <v>54.34</v>
      </c>
      <c r="R10" s="34"/>
      <c r="S10" s="34">
        <f t="shared" si="1"/>
        <v>291.44</v>
      </c>
      <c r="T10" s="34">
        <v>48.7</v>
      </c>
      <c r="U10" s="34"/>
      <c r="V10" s="34">
        <v>41.5</v>
      </c>
      <c r="W10" s="34"/>
      <c r="X10" s="34">
        <v>52.56</v>
      </c>
      <c r="Y10" s="35"/>
      <c r="Z10" s="34">
        <f t="shared" si="2"/>
        <v>434.2</v>
      </c>
      <c r="AA10" s="34">
        <v>50.1</v>
      </c>
      <c r="AB10" s="34"/>
      <c r="AC10" s="34">
        <v>40</v>
      </c>
      <c r="AD10" s="34"/>
      <c r="AE10" s="34">
        <v>51.5</v>
      </c>
      <c r="AF10" s="34"/>
      <c r="AG10" s="53">
        <f t="shared" si="3"/>
        <v>575.8</v>
      </c>
      <c r="AH10" s="1"/>
    </row>
    <row r="11" spans="1:35" ht="12.75">
      <c r="A11" s="28">
        <v>3</v>
      </c>
      <c r="B11" s="29">
        <v>2</v>
      </c>
      <c r="C11" s="35" t="s">
        <v>16</v>
      </c>
      <c r="D11" s="29" t="s">
        <v>17</v>
      </c>
      <c r="E11" s="29" t="s">
        <v>15</v>
      </c>
      <c r="F11" s="34">
        <v>50</v>
      </c>
      <c r="G11" s="35"/>
      <c r="H11" s="34">
        <v>41</v>
      </c>
      <c r="I11" s="34"/>
      <c r="J11" s="34">
        <v>51.9</v>
      </c>
      <c r="K11" s="34"/>
      <c r="L11" s="34">
        <f t="shared" si="0"/>
        <v>142.9</v>
      </c>
      <c r="M11" s="34">
        <v>49.2</v>
      </c>
      <c r="N11" s="34"/>
      <c r="O11" s="34">
        <v>42.3</v>
      </c>
      <c r="P11" s="34"/>
      <c r="Q11" s="34">
        <v>53.62</v>
      </c>
      <c r="R11" s="34"/>
      <c r="S11" s="34">
        <f t="shared" si="1"/>
        <v>288.02000000000004</v>
      </c>
      <c r="T11" s="34">
        <v>49.9</v>
      </c>
      <c r="U11" s="34"/>
      <c r="V11" s="34">
        <v>41.7</v>
      </c>
      <c r="W11" s="34"/>
      <c r="X11" s="34">
        <v>52.7</v>
      </c>
      <c r="Y11" s="35"/>
      <c r="Z11" s="34">
        <f t="shared" si="2"/>
        <v>432.32</v>
      </c>
      <c r="AA11" s="34">
        <v>49.5</v>
      </c>
      <c r="AB11" s="34"/>
      <c r="AC11" s="34">
        <v>41.9</v>
      </c>
      <c r="AD11" s="34"/>
      <c r="AE11" s="34">
        <v>52.5</v>
      </c>
      <c r="AF11" s="34"/>
      <c r="AG11" s="53">
        <f t="shared" si="3"/>
        <v>576.22</v>
      </c>
      <c r="AH11" s="1"/>
      <c r="AI11" s="1"/>
    </row>
    <row r="12" spans="1:35" ht="12.75">
      <c r="A12" s="28">
        <v>4</v>
      </c>
      <c r="B12" s="29">
        <v>12</v>
      </c>
      <c r="C12" s="35" t="s">
        <v>25</v>
      </c>
      <c r="D12" s="29" t="s">
        <v>14</v>
      </c>
      <c r="E12" s="29" t="s">
        <v>15</v>
      </c>
      <c r="F12" s="34">
        <v>49.4</v>
      </c>
      <c r="G12" s="35"/>
      <c r="H12" s="34">
        <v>39.7</v>
      </c>
      <c r="I12" s="34"/>
      <c r="J12" s="34">
        <v>52.6</v>
      </c>
      <c r="K12" s="34"/>
      <c r="L12" s="34">
        <f t="shared" si="0"/>
        <v>141.7</v>
      </c>
      <c r="M12" s="34">
        <f>48.81</f>
        <v>48.81</v>
      </c>
      <c r="N12" s="34"/>
      <c r="O12" s="34">
        <v>40.1</v>
      </c>
      <c r="P12" s="34"/>
      <c r="Q12" s="34">
        <f>51.8</f>
        <v>51.8</v>
      </c>
      <c r="R12" s="34"/>
      <c r="S12" s="34">
        <f t="shared" si="1"/>
        <v>282.40999999999997</v>
      </c>
      <c r="T12" s="34">
        <f>48.9</f>
        <v>48.9</v>
      </c>
      <c r="U12" s="34"/>
      <c r="V12" s="34">
        <v>40.3</v>
      </c>
      <c r="W12" s="34"/>
      <c r="X12" s="34">
        <f>51.7+5</f>
        <v>56.7</v>
      </c>
      <c r="Y12" s="35"/>
      <c r="Z12" s="34">
        <f t="shared" si="2"/>
        <v>428.30999999999995</v>
      </c>
      <c r="AA12" s="34">
        <v>49.3</v>
      </c>
      <c r="AB12" s="34"/>
      <c r="AC12" s="34">
        <v>39.8</v>
      </c>
      <c r="AD12" s="34"/>
      <c r="AE12" s="34">
        <f>54.56+5</f>
        <v>59.56</v>
      </c>
      <c r="AF12" s="34"/>
      <c r="AG12" s="53">
        <f t="shared" si="3"/>
        <v>576.97</v>
      </c>
      <c r="AH12" s="1"/>
      <c r="AI12" s="1"/>
    </row>
    <row r="13" spans="1:35" ht="12.75">
      <c r="A13" s="28">
        <v>5</v>
      </c>
      <c r="B13" s="29">
        <v>8</v>
      </c>
      <c r="C13" s="35" t="s">
        <v>18</v>
      </c>
      <c r="D13" s="29" t="s">
        <v>17</v>
      </c>
      <c r="E13" s="29" t="s">
        <v>15</v>
      </c>
      <c r="F13" s="34">
        <f>50.4+5</f>
        <v>55.4</v>
      </c>
      <c r="G13" s="35"/>
      <c r="H13" s="34">
        <v>42.4</v>
      </c>
      <c r="I13" s="34"/>
      <c r="J13" s="34">
        <v>53.3</v>
      </c>
      <c r="K13" s="34"/>
      <c r="L13" s="34">
        <f t="shared" si="0"/>
        <v>151.1</v>
      </c>
      <c r="M13" s="34">
        <v>50.8</v>
      </c>
      <c r="N13" s="34"/>
      <c r="O13" s="34">
        <v>41.5</v>
      </c>
      <c r="P13" s="34"/>
      <c r="Q13" s="34">
        <v>54.1</v>
      </c>
      <c r="R13" s="34"/>
      <c r="S13" s="34">
        <f t="shared" si="1"/>
        <v>297.5</v>
      </c>
      <c r="T13" s="34">
        <v>50.8</v>
      </c>
      <c r="U13" s="34"/>
      <c r="V13" s="34">
        <v>43.5</v>
      </c>
      <c r="W13" s="34"/>
      <c r="X13" s="34">
        <v>54.97</v>
      </c>
      <c r="Y13" s="35"/>
      <c r="Z13" s="34">
        <f t="shared" si="2"/>
        <v>446.77</v>
      </c>
      <c r="AA13" s="34">
        <v>49.9</v>
      </c>
      <c r="AB13" s="34"/>
      <c r="AC13" s="34">
        <v>42.1</v>
      </c>
      <c r="AD13" s="34"/>
      <c r="AE13" s="34">
        <v>52.4</v>
      </c>
      <c r="AF13" s="34"/>
      <c r="AG13" s="53">
        <f t="shared" si="3"/>
        <v>591.17</v>
      </c>
      <c r="AH13" s="1"/>
      <c r="AI13" s="1"/>
    </row>
    <row r="14" spans="1:35" ht="12.75">
      <c r="A14" s="28">
        <v>6</v>
      </c>
      <c r="B14" s="29">
        <v>4</v>
      </c>
      <c r="C14" s="35" t="s">
        <v>33</v>
      </c>
      <c r="D14" s="29" t="s">
        <v>34</v>
      </c>
      <c r="E14" s="29" t="s">
        <v>15</v>
      </c>
      <c r="F14" s="34">
        <v>58.4</v>
      </c>
      <c r="G14" s="35"/>
      <c r="H14" s="34">
        <v>42.4</v>
      </c>
      <c r="I14" s="34"/>
      <c r="J14" s="34">
        <v>55.2</v>
      </c>
      <c r="K14" s="34"/>
      <c r="L14" s="34">
        <f t="shared" si="0"/>
        <v>156</v>
      </c>
      <c r="M14" s="34">
        <v>52.8</v>
      </c>
      <c r="N14" s="34"/>
      <c r="O14" s="34">
        <v>41.7</v>
      </c>
      <c r="P14" s="34"/>
      <c r="Q14" s="34">
        <v>56.1</v>
      </c>
      <c r="R14" s="34"/>
      <c r="S14" s="34">
        <f t="shared" si="1"/>
        <v>306.6</v>
      </c>
      <c r="T14" s="34">
        <v>51.2</v>
      </c>
      <c r="U14" s="34"/>
      <c r="V14" s="34">
        <v>42.7</v>
      </c>
      <c r="W14" s="34"/>
      <c r="X14" s="34">
        <v>55.2</v>
      </c>
      <c r="Y14" s="35"/>
      <c r="Z14" s="34">
        <f t="shared" si="2"/>
        <v>455.7</v>
      </c>
      <c r="AA14" s="34">
        <v>52.6</v>
      </c>
      <c r="AB14" s="34"/>
      <c r="AC14" s="34">
        <v>41.6</v>
      </c>
      <c r="AD14" s="34"/>
      <c r="AE14" s="34">
        <v>54.1</v>
      </c>
      <c r="AF14" s="34"/>
      <c r="AG14" s="53">
        <f t="shared" si="3"/>
        <v>604</v>
      </c>
      <c r="AH14" s="1"/>
      <c r="AI14" s="1"/>
    </row>
    <row r="15" spans="1:35" ht="12.75">
      <c r="A15" s="28">
        <v>7</v>
      </c>
      <c r="B15" s="29">
        <v>5</v>
      </c>
      <c r="C15" s="35" t="s">
        <v>35</v>
      </c>
      <c r="D15" s="29" t="s">
        <v>34</v>
      </c>
      <c r="E15" s="29" t="s">
        <v>15</v>
      </c>
      <c r="F15" s="34">
        <v>52.5</v>
      </c>
      <c r="G15" s="35"/>
      <c r="H15" s="34">
        <f>45.2+5</f>
        <v>50.2</v>
      </c>
      <c r="I15" s="34"/>
      <c r="J15" s="34">
        <v>54.1</v>
      </c>
      <c r="K15" s="34"/>
      <c r="L15" s="34">
        <f t="shared" si="0"/>
        <v>156.8</v>
      </c>
      <c r="M15" s="34">
        <f>50.6</f>
        <v>50.6</v>
      </c>
      <c r="N15" s="34"/>
      <c r="O15" s="34">
        <f>41.3+5</f>
        <v>46.3</v>
      </c>
      <c r="P15" s="34"/>
      <c r="Q15" s="34">
        <f>53.4</f>
        <v>53.4</v>
      </c>
      <c r="R15" s="34"/>
      <c r="S15" s="34">
        <f t="shared" si="1"/>
        <v>307.09999999999997</v>
      </c>
      <c r="T15" s="34">
        <f>53.3+5</f>
        <v>58.3</v>
      </c>
      <c r="U15" s="34"/>
      <c r="V15" s="34">
        <v>42.4</v>
      </c>
      <c r="W15" s="34"/>
      <c r="X15" s="34">
        <v>54.5</v>
      </c>
      <c r="Y15" s="35"/>
      <c r="Z15" s="34">
        <f t="shared" si="2"/>
        <v>462.29999999999995</v>
      </c>
      <c r="AA15" s="34">
        <v>50.5</v>
      </c>
      <c r="AB15" s="34"/>
      <c r="AC15" s="34">
        <v>41.4</v>
      </c>
      <c r="AD15" s="34"/>
      <c r="AE15" s="34">
        <v>58.8</v>
      </c>
      <c r="AF15" s="34"/>
      <c r="AG15" s="53">
        <f t="shared" si="3"/>
        <v>612.9999999999999</v>
      </c>
      <c r="AH15" s="1"/>
      <c r="AI15" s="1"/>
    </row>
    <row r="16" spans="1:35" ht="12.75">
      <c r="A16" s="28">
        <v>8</v>
      </c>
      <c r="B16" s="29">
        <v>27</v>
      </c>
      <c r="C16" s="54" t="s">
        <v>19</v>
      </c>
      <c r="D16" s="55" t="s">
        <v>17</v>
      </c>
      <c r="E16" s="55" t="s">
        <v>15</v>
      </c>
      <c r="F16" s="34">
        <v>53.91</v>
      </c>
      <c r="G16" s="35"/>
      <c r="H16" s="34">
        <v>44.57</v>
      </c>
      <c r="I16" s="34"/>
      <c r="J16" s="34">
        <v>54.4</v>
      </c>
      <c r="K16" s="34"/>
      <c r="L16" s="34">
        <f t="shared" si="0"/>
        <v>152.88</v>
      </c>
      <c r="M16" s="34">
        <v>53.1</v>
      </c>
      <c r="N16" s="34"/>
      <c r="O16" s="34">
        <v>44.9</v>
      </c>
      <c r="P16" s="34"/>
      <c r="Q16" s="34">
        <v>55.9</v>
      </c>
      <c r="R16" s="34"/>
      <c r="S16" s="34">
        <f t="shared" si="1"/>
        <v>306.78</v>
      </c>
      <c r="T16" s="34">
        <v>53.4</v>
      </c>
      <c r="U16" s="34"/>
      <c r="V16" s="34">
        <v>45.9</v>
      </c>
      <c r="W16" s="34"/>
      <c r="X16" s="34">
        <v>55.9</v>
      </c>
      <c r="Y16" s="35"/>
      <c r="Z16" s="34">
        <f t="shared" si="2"/>
        <v>461.9799999999999</v>
      </c>
      <c r="AA16" s="34">
        <f>54.45</f>
        <v>54.45</v>
      </c>
      <c r="AB16" s="34"/>
      <c r="AC16" s="34">
        <f>43.1</f>
        <v>43.1</v>
      </c>
      <c r="AD16" s="34"/>
      <c r="AE16" s="34">
        <f>57.25</f>
        <v>57.25</v>
      </c>
      <c r="AF16" s="34"/>
      <c r="AG16" s="53">
        <f t="shared" si="3"/>
        <v>616.78</v>
      </c>
      <c r="AH16" s="1"/>
      <c r="AI16" s="1"/>
    </row>
    <row r="17" spans="1:35" ht="12.75">
      <c r="A17" s="28">
        <v>9</v>
      </c>
      <c r="B17" s="29">
        <v>13</v>
      </c>
      <c r="C17" s="35" t="s">
        <v>28</v>
      </c>
      <c r="D17" s="29" t="s">
        <v>29</v>
      </c>
      <c r="E17" s="29" t="s">
        <v>15</v>
      </c>
      <c r="F17" s="34">
        <v>55.8</v>
      </c>
      <c r="G17" s="35"/>
      <c r="H17" s="34">
        <v>41.85</v>
      </c>
      <c r="I17" s="34"/>
      <c r="J17" s="34">
        <v>58.2</v>
      </c>
      <c r="K17" s="34"/>
      <c r="L17" s="34">
        <f t="shared" si="0"/>
        <v>155.85000000000002</v>
      </c>
      <c r="M17" s="34">
        <v>53.4</v>
      </c>
      <c r="N17" s="34"/>
      <c r="O17" s="34">
        <v>42.9</v>
      </c>
      <c r="P17" s="34"/>
      <c r="Q17" s="34">
        <v>57.5</v>
      </c>
      <c r="R17" s="34"/>
      <c r="S17" s="34">
        <f t="shared" si="1"/>
        <v>309.65000000000003</v>
      </c>
      <c r="T17" s="34">
        <v>53.2</v>
      </c>
      <c r="U17" s="34"/>
      <c r="V17" s="34">
        <v>43.7</v>
      </c>
      <c r="W17" s="34"/>
      <c r="X17" s="34">
        <v>57.1</v>
      </c>
      <c r="Y17" s="35"/>
      <c r="Z17" s="34">
        <f t="shared" si="2"/>
        <v>463.65000000000003</v>
      </c>
      <c r="AA17" s="34">
        <f>53.7</f>
        <v>53.7</v>
      </c>
      <c r="AB17" s="34"/>
      <c r="AC17" s="34">
        <v>43</v>
      </c>
      <c r="AD17" s="34"/>
      <c r="AE17" s="34">
        <v>56.7</v>
      </c>
      <c r="AF17" s="34"/>
      <c r="AG17" s="53">
        <f t="shared" si="3"/>
        <v>617.0500000000001</v>
      </c>
      <c r="AH17" s="1"/>
      <c r="AI17" s="1"/>
    </row>
    <row r="18" spans="1:35" ht="12.75">
      <c r="A18" s="28">
        <v>10</v>
      </c>
      <c r="B18" s="29">
        <v>6</v>
      </c>
      <c r="C18" s="35" t="s">
        <v>20</v>
      </c>
      <c r="D18" s="55" t="s">
        <v>17</v>
      </c>
      <c r="E18" s="55" t="s">
        <v>15</v>
      </c>
      <c r="F18" s="34">
        <f>53.3+5</f>
        <v>58.3</v>
      </c>
      <c r="G18" s="35"/>
      <c r="H18" s="34">
        <v>44.3</v>
      </c>
      <c r="I18" s="34"/>
      <c r="J18" s="34">
        <v>55</v>
      </c>
      <c r="K18" s="34"/>
      <c r="L18" s="34">
        <f t="shared" si="0"/>
        <v>157.6</v>
      </c>
      <c r="M18" s="34">
        <f>55.5</f>
        <v>55.5</v>
      </c>
      <c r="N18" s="34"/>
      <c r="O18" s="34">
        <f>43.8+5</f>
        <v>48.8</v>
      </c>
      <c r="P18" s="34"/>
      <c r="Q18" s="34">
        <f>55.9</f>
        <v>55.9</v>
      </c>
      <c r="R18" s="34"/>
      <c r="S18" s="34">
        <f t="shared" si="1"/>
        <v>317.79999999999995</v>
      </c>
      <c r="T18" s="34">
        <v>56</v>
      </c>
      <c r="U18" s="34"/>
      <c r="V18" s="34">
        <v>43.9</v>
      </c>
      <c r="W18" s="34"/>
      <c r="X18" s="34">
        <v>54.1</v>
      </c>
      <c r="Y18" s="35"/>
      <c r="Z18" s="34">
        <f t="shared" si="2"/>
        <v>471.79999999999995</v>
      </c>
      <c r="AA18" s="34">
        <v>53.1</v>
      </c>
      <c r="AB18" s="34"/>
      <c r="AC18" s="34">
        <v>44</v>
      </c>
      <c r="AD18" s="34"/>
      <c r="AE18" s="34">
        <v>54.6</v>
      </c>
      <c r="AF18" s="34"/>
      <c r="AG18" s="53">
        <f t="shared" si="3"/>
        <v>623.5</v>
      </c>
      <c r="AH18" s="1"/>
      <c r="AI18" s="1"/>
    </row>
    <row r="19" spans="1:35" ht="12.75">
      <c r="A19" s="28">
        <v>11</v>
      </c>
      <c r="B19" s="29">
        <v>3</v>
      </c>
      <c r="C19" s="35" t="s">
        <v>26</v>
      </c>
      <c r="D19" s="29" t="s">
        <v>14</v>
      </c>
      <c r="E19" s="29" t="s">
        <v>15</v>
      </c>
      <c r="F19" s="34">
        <v>57.4</v>
      </c>
      <c r="G19" s="35"/>
      <c r="H19" s="34">
        <v>45.1</v>
      </c>
      <c r="I19" s="34"/>
      <c r="J19" s="34">
        <v>57.6</v>
      </c>
      <c r="K19" s="34"/>
      <c r="L19" s="34">
        <f t="shared" si="0"/>
        <v>160.1</v>
      </c>
      <c r="M19" s="34">
        <f>54.52</f>
        <v>54.52</v>
      </c>
      <c r="N19" s="34"/>
      <c r="O19" s="34">
        <f>45.3</f>
        <v>45.3</v>
      </c>
      <c r="P19" s="34"/>
      <c r="Q19" s="34">
        <f>59.2</f>
        <v>59.2</v>
      </c>
      <c r="R19" s="34"/>
      <c r="S19" s="34">
        <f t="shared" si="1"/>
        <v>319.12</v>
      </c>
      <c r="T19" s="34">
        <v>53.2</v>
      </c>
      <c r="U19" s="34"/>
      <c r="V19" s="34">
        <v>45.3</v>
      </c>
      <c r="W19" s="34"/>
      <c r="X19" s="34">
        <v>57.2</v>
      </c>
      <c r="Y19" s="35"/>
      <c r="Z19" s="34">
        <f t="shared" si="2"/>
        <v>474.82</v>
      </c>
      <c r="AA19" s="34">
        <v>54.7</v>
      </c>
      <c r="AB19" s="34"/>
      <c r="AC19" s="34">
        <v>45</v>
      </c>
      <c r="AD19" s="34"/>
      <c r="AE19" s="34">
        <v>59.9</v>
      </c>
      <c r="AF19" s="34"/>
      <c r="AG19" s="53">
        <f t="shared" si="3"/>
        <v>634.42</v>
      </c>
      <c r="AH19" s="1"/>
      <c r="AI19" s="1"/>
    </row>
    <row r="20" spans="1:35" ht="12.75">
      <c r="A20" s="28">
        <v>12</v>
      </c>
      <c r="B20" s="29">
        <v>14</v>
      </c>
      <c r="C20" s="35" t="s">
        <v>30</v>
      </c>
      <c r="D20" s="29" t="s">
        <v>31</v>
      </c>
      <c r="E20" s="29" t="s">
        <v>15</v>
      </c>
      <c r="F20" s="34">
        <v>57.4</v>
      </c>
      <c r="G20" s="35"/>
      <c r="H20" s="34">
        <v>51.78</v>
      </c>
      <c r="I20" s="34"/>
      <c r="J20" s="34">
        <v>57.7</v>
      </c>
      <c r="K20" s="34"/>
      <c r="L20" s="34">
        <f t="shared" si="0"/>
        <v>166.88</v>
      </c>
      <c r="M20" s="34">
        <v>54.4</v>
      </c>
      <c r="N20" s="34"/>
      <c r="O20" s="34">
        <v>44.9</v>
      </c>
      <c r="P20" s="34"/>
      <c r="Q20" s="34">
        <v>57.4</v>
      </c>
      <c r="R20" s="34"/>
      <c r="S20" s="34">
        <f t="shared" si="1"/>
        <v>323.58</v>
      </c>
      <c r="T20" s="34">
        <v>53.1</v>
      </c>
      <c r="U20" s="34"/>
      <c r="V20" s="34">
        <v>46.7</v>
      </c>
      <c r="W20" s="34"/>
      <c r="X20" s="34">
        <v>56</v>
      </c>
      <c r="Y20" s="35"/>
      <c r="Z20" s="34">
        <f t="shared" si="2"/>
        <v>479.38</v>
      </c>
      <c r="AA20" s="34">
        <v>53.86</v>
      </c>
      <c r="AB20" s="34"/>
      <c r="AC20" s="34">
        <v>47</v>
      </c>
      <c r="AD20" s="34"/>
      <c r="AE20" s="34">
        <v>56.57</v>
      </c>
      <c r="AF20" s="34"/>
      <c r="AG20" s="53">
        <f t="shared" si="3"/>
        <v>636.8100000000001</v>
      </c>
      <c r="AH20" s="1"/>
      <c r="AI20" s="1"/>
    </row>
    <row r="21" spans="1:35" ht="12.75">
      <c r="A21" s="28">
        <v>13</v>
      </c>
      <c r="B21" s="29">
        <v>36</v>
      </c>
      <c r="C21" s="35" t="s">
        <v>21</v>
      </c>
      <c r="D21" s="29" t="s">
        <v>17</v>
      </c>
      <c r="E21" s="29" t="s">
        <v>15</v>
      </c>
      <c r="F21" s="34">
        <f>53.7</f>
        <v>53.7</v>
      </c>
      <c r="G21" s="35"/>
      <c r="H21" s="34">
        <f>45.5</f>
        <v>45.5</v>
      </c>
      <c r="I21" s="34"/>
      <c r="J21" s="34">
        <f>57.4</f>
        <v>57.4</v>
      </c>
      <c r="K21" s="34"/>
      <c r="L21" s="34">
        <f t="shared" si="0"/>
        <v>156.6</v>
      </c>
      <c r="M21" s="34">
        <f>54.84</f>
        <v>54.84</v>
      </c>
      <c r="N21" s="34"/>
      <c r="O21" s="34">
        <f>45.7</f>
        <v>45.7</v>
      </c>
      <c r="P21" s="34"/>
      <c r="Q21" s="34">
        <f>58.3</f>
        <v>58.3</v>
      </c>
      <c r="R21" s="34"/>
      <c r="S21" s="34">
        <f t="shared" si="1"/>
        <v>315.44</v>
      </c>
      <c r="T21" s="34">
        <v>55.25</v>
      </c>
      <c r="U21" s="34"/>
      <c r="V21" s="34">
        <v>45.2</v>
      </c>
      <c r="W21" s="34"/>
      <c r="X21" s="34">
        <v>61.9</v>
      </c>
      <c r="Y21" s="35"/>
      <c r="Z21" s="34">
        <f t="shared" si="2"/>
        <v>477.78999999999996</v>
      </c>
      <c r="AA21" s="34">
        <v>54.6</v>
      </c>
      <c r="AB21" s="34"/>
      <c r="AC21" s="34">
        <v>44.4</v>
      </c>
      <c r="AD21" s="34"/>
      <c r="AE21" s="34">
        <f>55.4+5</f>
        <v>60.4</v>
      </c>
      <c r="AF21" s="34"/>
      <c r="AG21" s="53">
        <f t="shared" si="3"/>
        <v>637.1899999999999</v>
      </c>
      <c r="AH21" s="1"/>
      <c r="AI21" s="1"/>
    </row>
    <row r="22" spans="1:35" ht="12.75">
      <c r="A22" s="28">
        <v>14</v>
      </c>
      <c r="B22" s="29">
        <v>11</v>
      </c>
      <c r="C22" s="35" t="s">
        <v>27</v>
      </c>
      <c r="D22" s="29" t="s">
        <v>14</v>
      </c>
      <c r="E22" s="29" t="s">
        <v>15</v>
      </c>
      <c r="F22" s="34">
        <f>55.19+5</f>
        <v>60.19</v>
      </c>
      <c r="G22" s="35"/>
      <c r="H22" s="34">
        <v>45</v>
      </c>
      <c r="I22" s="34"/>
      <c r="J22" s="34">
        <v>58.85</v>
      </c>
      <c r="K22" s="34"/>
      <c r="L22" s="34">
        <f t="shared" si="0"/>
        <v>164.04</v>
      </c>
      <c r="M22" s="34">
        <v>55.9</v>
      </c>
      <c r="N22" s="34"/>
      <c r="O22" s="34">
        <v>45</v>
      </c>
      <c r="P22" s="34"/>
      <c r="Q22" s="34">
        <v>57.4</v>
      </c>
      <c r="R22" s="34"/>
      <c r="S22" s="34">
        <f t="shared" si="1"/>
        <v>322.34</v>
      </c>
      <c r="T22" s="34">
        <v>55.5</v>
      </c>
      <c r="U22" s="34"/>
      <c r="V22" s="34">
        <v>45.5</v>
      </c>
      <c r="W22" s="34"/>
      <c r="X22" s="34">
        <v>57.8</v>
      </c>
      <c r="Y22" s="35"/>
      <c r="Z22" s="34">
        <f t="shared" si="2"/>
        <v>481.14</v>
      </c>
      <c r="AA22" s="34">
        <f>57+5</f>
        <v>62</v>
      </c>
      <c r="AB22" s="34"/>
      <c r="AC22" s="34">
        <v>44.7</v>
      </c>
      <c r="AD22" s="34"/>
      <c r="AE22" s="34">
        <v>56.31</v>
      </c>
      <c r="AF22" s="34"/>
      <c r="AG22" s="53">
        <f t="shared" si="3"/>
        <v>644.1500000000001</v>
      </c>
      <c r="AH22" s="1"/>
      <c r="AI22" s="1"/>
    </row>
    <row r="23" spans="1:35" ht="12.75">
      <c r="A23" s="28">
        <v>15</v>
      </c>
      <c r="B23" s="29">
        <v>19</v>
      </c>
      <c r="C23" s="35" t="s">
        <v>22</v>
      </c>
      <c r="D23" s="29" t="s">
        <v>17</v>
      </c>
      <c r="E23" s="29" t="s">
        <v>15</v>
      </c>
      <c r="F23" s="34">
        <f>56.4+10</f>
        <v>66.4</v>
      </c>
      <c r="G23" s="35"/>
      <c r="H23" s="34">
        <f>45+5</f>
        <v>50</v>
      </c>
      <c r="I23" s="34"/>
      <c r="J23" s="34">
        <f>58.5+5</f>
        <v>63.5</v>
      </c>
      <c r="K23" s="34"/>
      <c r="L23" s="34">
        <f t="shared" si="0"/>
        <v>179.9</v>
      </c>
      <c r="M23" s="34">
        <f>56.4+5</f>
        <v>61.4</v>
      </c>
      <c r="N23" s="34"/>
      <c r="O23" s="34">
        <v>45.2</v>
      </c>
      <c r="P23" s="34"/>
      <c r="Q23" s="34">
        <v>57</v>
      </c>
      <c r="R23" s="34"/>
      <c r="S23" s="34">
        <f t="shared" si="1"/>
        <v>343.5</v>
      </c>
      <c r="T23" s="34">
        <f>55.2</f>
        <v>55.2</v>
      </c>
      <c r="U23" s="34"/>
      <c r="V23" s="34">
        <v>43.5</v>
      </c>
      <c r="W23" s="34"/>
      <c r="X23" s="34">
        <v>56.3</v>
      </c>
      <c r="Y23" s="35"/>
      <c r="Z23" s="34">
        <f t="shared" si="2"/>
        <v>498.5</v>
      </c>
      <c r="AA23" s="34">
        <f>55</f>
        <v>55</v>
      </c>
      <c r="AB23" s="34"/>
      <c r="AC23" s="34">
        <v>43</v>
      </c>
      <c r="AD23" s="34"/>
      <c r="AE23" s="34">
        <v>57.2</v>
      </c>
      <c r="AF23" s="34"/>
      <c r="AG23" s="53">
        <f t="shared" si="3"/>
        <v>653.7</v>
      </c>
      <c r="AH23" s="1"/>
      <c r="AI23" s="1"/>
    </row>
    <row r="24" spans="1:35" ht="12.75">
      <c r="A24" s="28">
        <v>16</v>
      </c>
      <c r="B24" s="29">
        <v>28</v>
      </c>
      <c r="C24" s="50" t="s">
        <v>36</v>
      </c>
      <c r="D24" s="55" t="s">
        <v>34</v>
      </c>
      <c r="E24" s="55" t="s">
        <v>15</v>
      </c>
      <c r="F24" s="34">
        <v>58.6</v>
      </c>
      <c r="G24" s="35"/>
      <c r="H24" s="34">
        <f>47.6+5</f>
        <v>52.6</v>
      </c>
      <c r="I24" s="34"/>
      <c r="J24" s="34">
        <v>60.2</v>
      </c>
      <c r="K24" s="34"/>
      <c r="L24" s="34">
        <f t="shared" si="0"/>
        <v>171.4</v>
      </c>
      <c r="M24" s="34">
        <f>58.2</f>
        <v>58.2</v>
      </c>
      <c r="N24" s="34"/>
      <c r="O24" s="34">
        <f>47.6+5</f>
        <v>52.6</v>
      </c>
      <c r="P24" s="34"/>
      <c r="Q24" s="34">
        <f>58.4</f>
        <v>58.4</v>
      </c>
      <c r="R24" s="34"/>
      <c r="S24" s="34">
        <f t="shared" si="1"/>
        <v>340.6</v>
      </c>
      <c r="T24" s="34">
        <f>57.3</f>
        <v>57.3</v>
      </c>
      <c r="U24" s="34"/>
      <c r="V24" s="34">
        <v>46</v>
      </c>
      <c r="W24" s="34"/>
      <c r="X24" s="34">
        <v>58.4</v>
      </c>
      <c r="Y24" s="35"/>
      <c r="Z24" s="34">
        <f t="shared" si="2"/>
        <v>502.3</v>
      </c>
      <c r="AA24" s="34">
        <v>58.9</v>
      </c>
      <c r="AB24" s="34"/>
      <c r="AC24" s="34">
        <v>46</v>
      </c>
      <c r="AD24" s="34"/>
      <c r="AE24" s="34">
        <v>58.7</v>
      </c>
      <c r="AF24" s="34"/>
      <c r="AG24" s="53">
        <f t="shared" si="3"/>
        <v>665.9000000000001</v>
      </c>
      <c r="AH24" s="1"/>
      <c r="AI24" s="1"/>
    </row>
    <row r="25" spans="1:35" ht="12.75">
      <c r="A25" s="28">
        <v>17</v>
      </c>
      <c r="B25" s="29">
        <v>29</v>
      </c>
      <c r="C25" s="50" t="s">
        <v>37</v>
      </c>
      <c r="D25" s="55" t="s">
        <v>34</v>
      </c>
      <c r="E25" s="55" t="s">
        <v>15</v>
      </c>
      <c r="F25" s="34">
        <v>59</v>
      </c>
      <c r="G25" s="35"/>
      <c r="H25" s="34">
        <v>51.4</v>
      </c>
      <c r="I25" s="34"/>
      <c r="J25" s="34">
        <v>64.5</v>
      </c>
      <c r="K25" s="34"/>
      <c r="L25" s="34">
        <f t="shared" si="0"/>
        <v>174.9</v>
      </c>
      <c r="M25" s="34">
        <f>56.1</f>
        <v>56.1</v>
      </c>
      <c r="N25" s="34"/>
      <c r="O25" s="34">
        <v>45</v>
      </c>
      <c r="P25" s="34"/>
      <c r="Q25" s="34">
        <v>60.1</v>
      </c>
      <c r="R25" s="34"/>
      <c r="S25" s="34">
        <f t="shared" si="1"/>
        <v>336.1</v>
      </c>
      <c r="T25" s="34">
        <v>55.8</v>
      </c>
      <c r="U25" s="34"/>
      <c r="V25" s="34">
        <f>45.4+5</f>
        <v>50.4</v>
      </c>
      <c r="W25" s="34"/>
      <c r="X25" s="34">
        <f>57.5+5</f>
        <v>62.5</v>
      </c>
      <c r="Y25" s="35"/>
      <c r="Z25" s="34">
        <f t="shared" si="2"/>
        <v>504.8</v>
      </c>
      <c r="AA25" s="34">
        <f>57.9+5</f>
        <v>62.9</v>
      </c>
      <c r="AB25" s="34"/>
      <c r="AC25" s="34">
        <v>44.4</v>
      </c>
      <c r="AD25" s="34"/>
      <c r="AE25" s="34">
        <v>58.9</v>
      </c>
      <c r="AF25" s="34"/>
      <c r="AG25" s="53">
        <f t="shared" si="3"/>
        <v>671</v>
      </c>
      <c r="AH25" s="1"/>
      <c r="AI25" s="1"/>
    </row>
    <row r="26" spans="1:35" ht="12.75">
      <c r="A26" s="28">
        <v>18</v>
      </c>
      <c r="B26" s="29">
        <v>32</v>
      </c>
      <c r="C26" s="50" t="s">
        <v>32</v>
      </c>
      <c r="D26" s="55" t="s">
        <v>29</v>
      </c>
      <c r="E26" s="55" t="s">
        <v>15</v>
      </c>
      <c r="F26" s="34">
        <v>57.2</v>
      </c>
      <c r="G26" s="35"/>
      <c r="H26" s="34">
        <v>47.5</v>
      </c>
      <c r="I26" s="34"/>
      <c r="J26" s="34">
        <v>59.8</v>
      </c>
      <c r="K26" s="34"/>
      <c r="L26" s="34">
        <f t="shared" si="0"/>
        <v>164.5</v>
      </c>
      <c r="M26" s="34">
        <v>58.3</v>
      </c>
      <c r="N26" s="34"/>
      <c r="O26" s="34">
        <v>47.5</v>
      </c>
      <c r="P26" s="34"/>
      <c r="Q26" s="34">
        <v>65.75</v>
      </c>
      <c r="R26" s="34"/>
      <c r="S26" s="34">
        <f t="shared" si="1"/>
        <v>336.05</v>
      </c>
      <c r="T26" s="34">
        <v>56.7</v>
      </c>
      <c r="U26" s="34"/>
      <c r="V26" s="34">
        <v>47.8</v>
      </c>
      <c r="W26" s="34"/>
      <c r="X26" s="34">
        <v>61.7</v>
      </c>
      <c r="Y26" s="35"/>
      <c r="Z26" s="34">
        <f t="shared" si="2"/>
        <v>502.25</v>
      </c>
      <c r="AA26" s="34">
        <f>57.6</f>
        <v>57.6</v>
      </c>
      <c r="AB26" s="34"/>
      <c r="AC26" s="34">
        <v>54.3</v>
      </c>
      <c r="AD26" s="34"/>
      <c r="AE26" s="34">
        <v>64.8</v>
      </c>
      <c r="AF26" s="34"/>
      <c r="AG26" s="53">
        <f t="shared" si="3"/>
        <v>678.9499999999999</v>
      </c>
      <c r="AH26" s="1"/>
      <c r="AI26" s="1"/>
    </row>
    <row r="27" spans="1:35" ht="12.75">
      <c r="A27" s="28">
        <v>19</v>
      </c>
      <c r="B27" s="29">
        <v>35</v>
      </c>
      <c r="C27" s="35" t="s">
        <v>23</v>
      </c>
      <c r="D27" s="29" t="s">
        <v>17</v>
      </c>
      <c r="E27" s="29" t="s">
        <v>15</v>
      </c>
      <c r="F27" s="34">
        <f>54.2</f>
        <v>54.2</v>
      </c>
      <c r="G27" s="35"/>
      <c r="H27" s="34">
        <f>46.5+5</f>
        <v>51.5</v>
      </c>
      <c r="I27" s="34"/>
      <c r="J27" s="34">
        <f>57.8</f>
        <v>57.8</v>
      </c>
      <c r="K27" s="34"/>
      <c r="L27" s="34">
        <f t="shared" si="0"/>
        <v>163.5</v>
      </c>
      <c r="M27" s="34">
        <f>54.84</f>
        <v>54.84</v>
      </c>
      <c r="N27" s="34"/>
      <c r="O27" s="34">
        <f>45.7</f>
        <v>45.7</v>
      </c>
      <c r="P27" s="34"/>
      <c r="Q27" s="34">
        <f>58.38</f>
        <v>58.38</v>
      </c>
      <c r="R27" s="34"/>
      <c r="S27" s="34">
        <f t="shared" si="1"/>
        <v>322.42</v>
      </c>
      <c r="T27" s="34">
        <v>69.9</v>
      </c>
      <c r="U27" s="34"/>
      <c r="V27" s="34">
        <v>44.5</v>
      </c>
      <c r="W27" s="34"/>
      <c r="X27" s="34">
        <v>72.7</v>
      </c>
      <c r="Y27" s="35"/>
      <c r="Z27" s="34">
        <f t="shared" si="2"/>
        <v>509.52000000000004</v>
      </c>
      <c r="AA27" s="34">
        <v>69.5</v>
      </c>
      <c r="AB27" s="34"/>
      <c r="AC27" s="34">
        <v>61.9</v>
      </c>
      <c r="AD27" s="34"/>
      <c r="AE27" s="34">
        <v>72.4</v>
      </c>
      <c r="AF27" s="34"/>
      <c r="AG27" s="53">
        <f t="shared" si="3"/>
        <v>713.3199999999999</v>
      </c>
      <c r="AH27" s="1"/>
      <c r="AI27" s="1"/>
    </row>
    <row r="28" spans="1:35" ht="12.75">
      <c r="A28" s="28">
        <v>20</v>
      </c>
      <c r="B28" s="29">
        <v>31</v>
      </c>
      <c r="C28" s="50" t="s">
        <v>38</v>
      </c>
      <c r="D28" s="55" t="s">
        <v>34</v>
      </c>
      <c r="E28" s="55" t="s">
        <v>15</v>
      </c>
      <c r="F28" s="34">
        <v>63.3</v>
      </c>
      <c r="G28" s="35"/>
      <c r="H28" s="34">
        <v>53.97</v>
      </c>
      <c r="I28" s="34"/>
      <c r="J28" s="34">
        <v>67.9</v>
      </c>
      <c r="K28" s="34"/>
      <c r="L28" s="34">
        <f t="shared" si="0"/>
        <v>185.17000000000002</v>
      </c>
      <c r="M28" s="34">
        <f>64.6+5</f>
        <v>69.6</v>
      </c>
      <c r="N28" s="34"/>
      <c r="O28" s="34">
        <v>53.5</v>
      </c>
      <c r="P28" s="34"/>
      <c r="Q28" s="34">
        <v>66.7</v>
      </c>
      <c r="R28" s="34"/>
      <c r="S28" s="34">
        <f t="shared" si="1"/>
        <v>374.96999999999997</v>
      </c>
      <c r="T28" s="34">
        <v>66.5</v>
      </c>
      <c r="U28" s="34"/>
      <c r="V28" s="34">
        <v>54.1</v>
      </c>
      <c r="W28" s="34"/>
      <c r="X28" s="34">
        <v>68.8</v>
      </c>
      <c r="Y28" s="35"/>
      <c r="Z28" s="34">
        <f t="shared" si="2"/>
        <v>564.37</v>
      </c>
      <c r="AA28" s="34">
        <v>63.5</v>
      </c>
      <c r="AB28" s="34"/>
      <c r="AC28" s="34">
        <v>54.5</v>
      </c>
      <c r="AD28" s="34"/>
      <c r="AE28" s="34">
        <v>68</v>
      </c>
      <c r="AF28" s="34"/>
      <c r="AG28" s="53">
        <f t="shared" si="3"/>
        <v>750.37</v>
      </c>
      <c r="AH28" s="1"/>
      <c r="AI28" s="1"/>
    </row>
    <row r="29" spans="1:35" ht="12.75">
      <c r="A29" s="28">
        <v>21</v>
      </c>
      <c r="B29" s="29">
        <v>26</v>
      </c>
      <c r="C29" s="56" t="s">
        <v>39</v>
      </c>
      <c r="D29" s="55" t="s">
        <v>34</v>
      </c>
      <c r="E29" s="55" t="s">
        <v>40</v>
      </c>
      <c r="F29" s="34">
        <v>83.8</v>
      </c>
      <c r="G29" s="35"/>
      <c r="H29" s="34">
        <v>73.7</v>
      </c>
      <c r="I29" s="34"/>
      <c r="J29" s="34">
        <f>80.5+30</f>
        <v>110.5</v>
      </c>
      <c r="K29" s="34"/>
      <c r="L29" s="34">
        <f t="shared" si="0"/>
        <v>268</v>
      </c>
      <c r="M29" s="34">
        <f>94</f>
        <v>94</v>
      </c>
      <c r="N29" s="34"/>
      <c r="O29" s="34">
        <f>65.1+5</f>
        <v>70.1</v>
      </c>
      <c r="P29" s="34"/>
      <c r="Q29" s="34">
        <f>74.28+30</f>
        <v>104.28</v>
      </c>
      <c r="R29" s="34"/>
      <c r="S29" s="34">
        <f t="shared" si="1"/>
        <v>536.38</v>
      </c>
      <c r="T29" s="34">
        <f>94+15</f>
        <v>109</v>
      </c>
      <c r="U29" s="34"/>
      <c r="V29" s="34">
        <v>65.6</v>
      </c>
      <c r="W29" s="34"/>
      <c r="X29" s="34">
        <f>68.3+30</f>
        <v>98.3</v>
      </c>
      <c r="Y29" s="35"/>
      <c r="Z29" s="34">
        <f t="shared" si="2"/>
        <v>809.28</v>
      </c>
      <c r="AA29" s="34">
        <f>84+10</f>
        <v>94</v>
      </c>
      <c r="AB29" s="34"/>
      <c r="AC29" s="34">
        <v>60</v>
      </c>
      <c r="AD29" s="34"/>
      <c r="AE29" s="34">
        <v>108.9</v>
      </c>
      <c r="AF29" s="34"/>
      <c r="AG29" s="53">
        <f t="shared" si="3"/>
        <v>1072.18</v>
      </c>
      <c r="AH29" s="1"/>
      <c r="AI29" s="1"/>
    </row>
    <row r="30" spans="1:35" ht="12.75">
      <c r="A30" s="28">
        <v>22</v>
      </c>
      <c r="B30" s="29">
        <v>30</v>
      </c>
      <c r="C30" s="54" t="s">
        <v>41</v>
      </c>
      <c r="D30" s="55" t="s">
        <v>34</v>
      </c>
      <c r="E30" s="55" t="s">
        <v>40</v>
      </c>
      <c r="F30" s="34">
        <v>103.8</v>
      </c>
      <c r="G30" s="35"/>
      <c r="H30" s="34">
        <f>90.8</f>
        <v>90.8</v>
      </c>
      <c r="I30" s="34"/>
      <c r="J30" s="34">
        <v>130.5</v>
      </c>
      <c r="K30" s="34"/>
      <c r="L30" s="34">
        <f t="shared" si="0"/>
        <v>325.1</v>
      </c>
      <c r="M30" s="34">
        <f>95+15</f>
        <v>110</v>
      </c>
      <c r="N30" s="34"/>
      <c r="O30" s="34">
        <v>71.8</v>
      </c>
      <c r="P30" s="34"/>
      <c r="Q30" s="34">
        <f>81.2+30</f>
        <v>111.2</v>
      </c>
      <c r="R30" s="34"/>
      <c r="S30" s="34">
        <f t="shared" si="1"/>
        <v>618.1</v>
      </c>
      <c r="T30" s="34">
        <v>93.8</v>
      </c>
      <c r="U30" s="34"/>
      <c r="V30" s="34">
        <v>71.1</v>
      </c>
      <c r="W30" s="34"/>
      <c r="X30" s="34">
        <v>118.3</v>
      </c>
      <c r="Y30" s="35"/>
      <c r="Z30" s="34">
        <f t="shared" si="2"/>
        <v>901.3</v>
      </c>
      <c r="AA30" s="34">
        <v>98.7</v>
      </c>
      <c r="AB30" s="34"/>
      <c r="AC30" s="34">
        <v>60</v>
      </c>
      <c r="AD30" s="34"/>
      <c r="AE30" s="34">
        <v>108.9</v>
      </c>
      <c r="AF30" s="34"/>
      <c r="AG30" s="53">
        <f t="shared" si="3"/>
        <v>1168.9</v>
      </c>
      <c r="AH30" s="1"/>
      <c r="AI30" s="1"/>
    </row>
    <row r="31" spans="1:35" ht="12.75">
      <c r="A31" s="28">
        <v>23</v>
      </c>
      <c r="B31" s="29">
        <v>33</v>
      </c>
      <c r="C31" s="54" t="s">
        <v>42</v>
      </c>
      <c r="D31" s="55" t="s">
        <v>34</v>
      </c>
      <c r="E31" s="55" t="s">
        <v>40</v>
      </c>
      <c r="F31" s="34">
        <v>103.8</v>
      </c>
      <c r="G31" s="35"/>
      <c r="H31" s="34">
        <v>93.7</v>
      </c>
      <c r="I31" s="34"/>
      <c r="J31" s="34">
        <f>90+30</f>
        <v>120</v>
      </c>
      <c r="K31" s="34"/>
      <c r="L31" s="34">
        <f t="shared" si="0"/>
        <v>317.5</v>
      </c>
      <c r="M31" s="34">
        <v>114</v>
      </c>
      <c r="N31" s="34"/>
      <c r="O31" s="34">
        <v>85</v>
      </c>
      <c r="P31" s="34"/>
      <c r="Q31" s="34">
        <f>90.3+5</f>
        <v>95.3</v>
      </c>
      <c r="R31" s="34"/>
      <c r="S31" s="34">
        <f t="shared" si="1"/>
        <v>611.8</v>
      </c>
      <c r="T31" s="34">
        <v>113.6</v>
      </c>
      <c r="U31" s="34"/>
      <c r="V31" s="34">
        <v>78</v>
      </c>
      <c r="W31" s="34"/>
      <c r="X31" s="34">
        <v>103.75</v>
      </c>
      <c r="Y31" s="35"/>
      <c r="Z31" s="34">
        <f t="shared" si="2"/>
        <v>907.15</v>
      </c>
      <c r="AA31" s="34">
        <v>114.5</v>
      </c>
      <c r="AB31" s="34"/>
      <c r="AC31" s="34">
        <v>86.5</v>
      </c>
      <c r="AD31" s="34"/>
      <c r="AE31" s="34">
        <v>104.7</v>
      </c>
      <c r="AF31" s="34"/>
      <c r="AG31" s="53">
        <f t="shared" si="3"/>
        <v>1212.8500000000001</v>
      </c>
      <c r="AH31" s="1"/>
      <c r="AI31" s="1"/>
    </row>
    <row r="32" spans="1:33" ht="13.5" thickBot="1">
      <c r="A32" s="57">
        <v>24</v>
      </c>
      <c r="B32" s="37">
        <v>34</v>
      </c>
      <c r="C32" s="58" t="s">
        <v>43</v>
      </c>
      <c r="D32" s="59" t="s">
        <v>34</v>
      </c>
      <c r="E32" s="59" t="s">
        <v>40</v>
      </c>
      <c r="F32" s="60">
        <v>103.8</v>
      </c>
      <c r="G32" s="61"/>
      <c r="H32" s="60">
        <v>93.7</v>
      </c>
      <c r="I32" s="60"/>
      <c r="J32" s="60">
        <v>130.5</v>
      </c>
      <c r="K32" s="60"/>
      <c r="L32" s="60">
        <f t="shared" si="0"/>
        <v>328</v>
      </c>
      <c r="M32" s="60">
        <v>114</v>
      </c>
      <c r="N32" s="60"/>
      <c r="O32" s="60">
        <v>90.1</v>
      </c>
      <c r="P32" s="60"/>
      <c r="Q32" s="60">
        <v>115.3</v>
      </c>
      <c r="R32" s="60"/>
      <c r="S32" s="60">
        <f t="shared" si="1"/>
        <v>647.4</v>
      </c>
      <c r="T32" s="60">
        <v>113.8</v>
      </c>
      <c r="U32" s="60"/>
      <c r="V32" s="60">
        <v>81.2</v>
      </c>
      <c r="W32" s="60"/>
      <c r="X32" s="60">
        <v>118.2</v>
      </c>
      <c r="Y32" s="61"/>
      <c r="Z32" s="60">
        <f t="shared" si="2"/>
        <v>960.6</v>
      </c>
      <c r="AA32" s="60">
        <v>111.2</v>
      </c>
      <c r="AB32" s="60"/>
      <c r="AC32" s="60">
        <v>91.1</v>
      </c>
      <c r="AD32" s="60"/>
      <c r="AE32" s="60">
        <v>88.9</v>
      </c>
      <c r="AF32" s="60"/>
      <c r="AG32" s="62">
        <f t="shared" si="3"/>
        <v>1251.8</v>
      </c>
    </row>
    <row r="33" spans="1:3" ht="12.75">
      <c r="A33" s="63"/>
      <c r="C33" s="64"/>
    </row>
    <row r="34" spans="2:35" ht="12.75">
      <c r="B34" s="63"/>
      <c r="C34" s="44"/>
      <c r="D34" s="1"/>
      <c r="E34" s="1"/>
      <c r="F34" s="43"/>
      <c r="G34" s="44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4"/>
      <c r="Z34" s="43"/>
      <c r="AA34" s="43"/>
      <c r="AB34" s="43"/>
      <c r="AC34" s="43"/>
      <c r="AD34" s="43"/>
      <c r="AE34" s="43"/>
      <c r="AF34" s="43"/>
      <c r="AG34" s="43"/>
      <c r="AH34" s="1"/>
      <c r="AI34" s="1"/>
    </row>
    <row r="35" spans="1:35" ht="12.75">
      <c r="A35" s="63"/>
      <c r="B35" s="63"/>
      <c r="C35" s="44"/>
      <c r="D35" s="1"/>
      <c r="E35" s="1"/>
      <c r="F35" s="43"/>
      <c r="G35" s="44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4"/>
      <c r="Z35" s="43"/>
      <c r="AA35" s="43"/>
      <c r="AB35" s="43"/>
      <c r="AC35" s="43"/>
      <c r="AD35" s="43"/>
      <c r="AE35" s="43"/>
      <c r="AF35" s="43"/>
      <c r="AG35" s="43"/>
      <c r="AI35" s="1"/>
    </row>
    <row r="36" spans="1:33" ht="12.75">
      <c r="A36" s="63"/>
      <c r="B36" s="63"/>
      <c r="C36" s="65"/>
      <c r="F36" s="43"/>
      <c r="G36" s="44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4"/>
      <c r="Z36" s="43"/>
      <c r="AA36" s="43"/>
      <c r="AB36" s="43"/>
      <c r="AC36" s="43"/>
      <c r="AD36" s="43"/>
      <c r="AE36" s="43"/>
      <c r="AF36" s="43"/>
      <c r="AG36" s="43"/>
    </row>
    <row r="37" spans="2:33" ht="12.75">
      <c r="B37" s="63"/>
      <c r="C37" s="65"/>
      <c r="F37" s="43"/>
      <c r="G37" s="44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4"/>
      <c r="Z37" s="43"/>
      <c r="AA37" s="43"/>
      <c r="AB37" s="43"/>
      <c r="AC37" s="43"/>
      <c r="AD37" s="43"/>
      <c r="AE37" s="43"/>
      <c r="AF37" s="43"/>
      <c r="AG37" s="43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I41"/>
  <sheetViews>
    <sheetView zoomScalePageLayoutView="0" workbookViewId="0" topLeftCell="A1">
      <selection activeCell="AJ42" sqref="AJ42"/>
    </sheetView>
  </sheetViews>
  <sheetFormatPr defaultColWidth="9.140625" defaultRowHeight="12.75"/>
  <cols>
    <col min="1" max="1" width="4.00390625" style="1" bestFit="1" customWidth="1"/>
    <col min="2" max="2" width="6.57421875" style="0" bestFit="1" customWidth="1"/>
    <col min="3" max="3" width="20.8515625" style="0" bestFit="1" customWidth="1"/>
    <col min="4" max="4" width="5.7109375" style="2" bestFit="1" customWidth="1"/>
    <col min="5" max="5" width="2.57421875" style="2" customWidth="1"/>
    <col min="6" max="6" width="5.57421875" style="3" bestFit="1" customWidth="1"/>
    <col min="7" max="7" width="2.57421875" style="4" bestFit="1" customWidth="1"/>
    <col min="8" max="8" width="5.57421875" style="3" bestFit="1" customWidth="1"/>
    <col min="9" max="9" width="2.140625" style="3" customWidth="1"/>
    <col min="10" max="10" width="5.57421875" style="3" bestFit="1" customWidth="1"/>
    <col min="11" max="11" width="3.140625" style="3" customWidth="1"/>
    <col min="12" max="13" width="5.57421875" style="3" bestFit="1" customWidth="1"/>
    <col min="14" max="14" width="3.57421875" style="3" bestFit="1" customWidth="1"/>
    <col min="15" max="15" width="5.57421875" style="3" bestFit="1" customWidth="1"/>
    <col min="16" max="16" width="3.57421875" style="3" bestFit="1" customWidth="1"/>
    <col min="17" max="17" width="5.57421875" style="3" bestFit="1" customWidth="1"/>
    <col min="18" max="18" width="2.57421875" style="3" bestFit="1" customWidth="1"/>
    <col min="19" max="20" width="5.57421875" style="3" bestFit="1" customWidth="1"/>
    <col min="21" max="21" width="2.421875" style="3" customWidth="1"/>
    <col min="22" max="22" width="4.7109375" style="3" bestFit="1" customWidth="1"/>
    <col min="23" max="23" width="2.00390625" style="3" customWidth="1"/>
    <col min="24" max="24" width="5.57421875" style="3" bestFit="1" customWidth="1"/>
    <col min="25" max="25" width="4.7109375" style="1" bestFit="1" customWidth="1"/>
    <col min="26" max="26" width="5.57421875" style="1" bestFit="1" customWidth="1"/>
    <col min="27" max="27" width="5.57421875" style="1" customWidth="1"/>
    <col min="28" max="28" width="2.421875" style="1" customWidth="1"/>
    <col min="29" max="29" width="4.7109375" style="0" bestFit="1" customWidth="1"/>
    <col min="30" max="30" width="2.57421875" style="0" bestFit="1" customWidth="1"/>
    <col min="31" max="31" width="5.57421875" style="0" bestFit="1" customWidth="1"/>
    <col min="32" max="32" width="3.421875" style="0" bestFit="1" customWidth="1"/>
    <col min="33" max="33" width="6.57421875" style="0" bestFit="1" customWidth="1"/>
    <col min="34" max="34" width="7.57421875" style="0" bestFit="1" customWidth="1"/>
    <col min="35" max="35" width="6.140625" style="0" bestFit="1" customWidth="1"/>
  </cols>
  <sheetData>
    <row r="4" ht="13.5" thickBot="1"/>
    <row r="5" spans="1:33" ht="12.75">
      <c r="A5" s="5" t="s">
        <v>0</v>
      </c>
      <c r="B5" s="6"/>
      <c r="C5" s="7"/>
      <c r="D5" s="8"/>
      <c r="E5" s="8"/>
      <c r="F5" s="9"/>
      <c r="G5" s="10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11"/>
      <c r="Z5" s="11"/>
      <c r="AA5" s="11"/>
      <c r="AB5" s="11"/>
      <c r="AC5" s="12"/>
      <c r="AD5" s="12"/>
      <c r="AE5" s="12"/>
      <c r="AF5" s="12"/>
      <c r="AG5" s="13"/>
    </row>
    <row r="6" spans="1:33" s="22" customFormat="1" ht="12.75">
      <c r="A6" s="14"/>
      <c r="B6" s="15"/>
      <c r="C6" s="15"/>
      <c r="D6" s="16"/>
      <c r="E6" s="16"/>
      <c r="F6" s="17"/>
      <c r="G6" s="18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9"/>
      <c r="Y6" s="19"/>
      <c r="Z6" s="19"/>
      <c r="AA6" s="19"/>
      <c r="AB6" s="19"/>
      <c r="AC6" s="20"/>
      <c r="AD6" s="20"/>
      <c r="AE6" s="20"/>
      <c r="AF6" s="20"/>
      <c r="AG6" s="21"/>
    </row>
    <row r="7" spans="1:35" s="22" customFormat="1" ht="12.75">
      <c r="A7" s="14" t="s">
        <v>1</v>
      </c>
      <c r="B7" s="15"/>
      <c r="C7" s="15" t="s">
        <v>2</v>
      </c>
      <c r="D7" s="16" t="s">
        <v>3</v>
      </c>
      <c r="E7" s="16" t="s">
        <v>4</v>
      </c>
      <c r="F7" s="23" t="s">
        <v>5</v>
      </c>
      <c r="G7" s="16"/>
      <c r="H7" s="23" t="s">
        <v>5</v>
      </c>
      <c r="I7" s="23"/>
      <c r="J7" s="23" t="s">
        <v>5</v>
      </c>
      <c r="K7" s="23"/>
      <c r="L7" s="23" t="s">
        <v>6</v>
      </c>
      <c r="M7" s="23" t="s">
        <v>5</v>
      </c>
      <c r="N7" s="23"/>
      <c r="O7" s="23" t="s">
        <v>5</v>
      </c>
      <c r="P7" s="23"/>
      <c r="Q7" s="23" t="s">
        <v>5</v>
      </c>
      <c r="R7" s="23"/>
      <c r="S7" s="23" t="s">
        <v>6</v>
      </c>
      <c r="T7" s="23" t="s">
        <v>5</v>
      </c>
      <c r="U7" s="23"/>
      <c r="V7" s="23" t="s">
        <v>5</v>
      </c>
      <c r="W7" s="23"/>
      <c r="X7" s="23" t="s">
        <v>5</v>
      </c>
      <c r="Y7" s="23"/>
      <c r="Z7" s="23" t="s">
        <v>6</v>
      </c>
      <c r="AA7" s="23" t="s">
        <v>5</v>
      </c>
      <c r="AB7" s="23"/>
      <c r="AC7" s="23" t="s">
        <v>5</v>
      </c>
      <c r="AD7" s="23"/>
      <c r="AE7" s="23" t="s">
        <v>5</v>
      </c>
      <c r="AF7" s="23"/>
      <c r="AG7" s="24" t="s">
        <v>7</v>
      </c>
      <c r="AH7" s="1"/>
      <c r="AI7" s="1"/>
    </row>
    <row r="8" spans="1:35" ht="12.75">
      <c r="A8" s="14"/>
      <c r="B8" s="15"/>
      <c r="C8" s="15"/>
      <c r="D8" s="25"/>
      <c r="E8" s="25" t="s">
        <v>8</v>
      </c>
      <c r="F8" s="25">
        <v>1</v>
      </c>
      <c r="G8" s="25"/>
      <c r="H8" s="25">
        <v>2</v>
      </c>
      <c r="I8" s="25"/>
      <c r="J8" s="25">
        <v>3</v>
      </c>
      <c r="K8" s="25"/>
      <c r="L8" s="25" t="s">
        <v>9</v>
      </c>
      <c r="M8" s="25">
        <v>4</v>
      </c>
      <c r="N8" s="25"/>
      <c r="O8" s="25">
        <v>5</v>
      </c>
      <c r="P8" s="25"/>
      <c r="Q8" s="25">
        <v>6</v>
      </c>
      <c r="R8" s="25"/>
      <c r="S8" s="25" t="s">
        <v>9</v>
      </c>
      <c r="T8" s="25">
        <v>7</v>
      </c>
      <c r="U8" s="25"/>
      <c r="V8" s="25">
        <v>8</v>
      </c>
      <c r="W8" s="25"/>
      <c r="X8" s="25">
        <v>9</v>
      </c>
      <c r="Y8" s="25"/>
      <c r="Z8" s="25" t="s">
        <v>9</v>
      </c>
      <c r="AA8" s="25">
        <v>10</v>
      </c>
      <c r="AB8" s="25"/>
      <c r="AC8" s="25">
        <v>11</v>
      </c>
      <c r="AD8" s="25"/>
      <c r="AE8" s="25">
        <v>12</v>
      </c>
      <c r="AF8" s="25"/>
      <c r="AG8" s="26"/>
      <c r="AH8" s="27"/>
      <c r="AI8" s="27"/>
    </row>
    <row r="9" spans="1:35" ht="12.75">
      <c r="A9" s="28"/>
      <c r="B9" s="29" t="s">
        <v>10</v>
      </c>
      <c r="C9" s="18"/>
      <c r="D9" s="19"/>
      <c r="E9" s="19"/>
      <c r="F9" s="17"/>
      <c r="G9" s="18"/>
      <c r="H9" s="17"/>
      <c r="I9" s="17"/>
      <c r="J9" s="17"/>
      <c r="K9" s="17"/>
      <c r="L9" s="25">
        <v>1</v>
      </c>
      <c r="M9" s="17"/>
      <c r="N9" s="17"/>
      <c r="O9" s="17"/>
      <c r="P9" s="17"/>
      <c r="Q9" s="17"/>
      <c r="R9" s="17"/>
      <c r="S9" s="25">
        <v>2</v>
      </c>
      <c r="T9" s="17"/>
      <c r="U9" s="17"/>
      <c r="V9" s="17"/>
      <c r="W9" s="17"/>
      <c r="X9" s="17"/>
      <c r="Y9" s="18"/>
      <c r="Z9" s="25">
        <v>3</v>
      </c>
      <c r="AA9" s="17"/>
      <c r="AB9" s="17"/>
      <c r="AC9" s="17"/>
      <c r="AD9" s="17"/>
      <c r="AE9" s="17"/>
      <c r="AF9" s="17"/>
      <c r="AG9" s="30"/>
      <c r="AH9" s="1"/>
      <c r="AI9" s="1"/>
    </row>
    <row r="10" spans="1:34" ht="12.75">
      <c r="A10" s="14"/>
      <c r="B10" s="20" t="s">
        <v>11</v>
      </c>
      <c r="C10" s="15" t="s">
        <v>12</v>
      </c>
      <c r="D10" s="16"/>
      <c r="E10" s="16"/>
      <c r="F10" s="31"/>
      <c r="G10" s="32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19"/>
      <c r="Z10" s="19"/>
      <c r="AA10" s="19"/>
      <c r="AB10" s="19"/>
      <c r="AC10" s="20"/>
      <c r="AD10" s="20"/>
      <c r="AE10" s="20"/>
      <c r="AF10" s="20"/>
      <c r="AG10" s="21"/>
      <c r="AH10" s="1"/>
    </row>
    <row r="11" spans="1:35" ht="12.75">
      <c r="A11" s="14">
        <v>1</v>
      </c>
      <c r="B11" s="19">
        <v>1</v>
      </c>
      <c r="C11" s="18" t="s">
        <v>13</v>
      </c>
      <c r="D11" s="29" t="s">
        <v>14</v>
      </c>
      <c r="E11" s="19" t="s">
        <v>15</v>
      </c>
      <c r="F11" s="17">
        <v>50.5</v>
      </c>
      <c r="G11" s="18"/>
      <c r="H11" s="17">
        <v>39.2</v>
      </c>
      <c r="I11" s="17"/>
      <c r="J11" s="17">
        <v>53.8</v>
      </c>
      <c r="K11" s="17"/>
      <c r="L11" s="17">
        <f>SUM(F11+H11+J11)</f>
        <v>143.5</v>
      </c>
      <c r="M11" s="17">
        <v>51.5</v>
      </c>
      <c r="N11" s="17"/>
      <c r="O11" s="17">
        <v>39.4</v>
      </c>
      <c r="P11" s="17"/>
      <c r="Q11" s="17">
        <v>51.8</v>
      </c>
      <c r="R11" s="17"/>
      <c r="S11" s="17">
        <f>SUM(L11+M11+O11+Q11)</f>
        <v>286.2</v>
      </c>
      <c r="T11" s="17">
        <v>48.83</v>
      </c>
      <c r="U11" s="17"/>
      <c r="V11" s="17">
        <v>38.4</v>
      </c>
      <c r="W11" s="17"/>
      <c r="X11" s="17">
        <v>50.5</v>
      </c>
      <c r="Y11" s="18"/>
      <c r="Z11" s="17">
        <f>SUM(S11+T11+V11+X11)</f>
        <v>423.92999999999995</v>
      </c>
      <c r="AA11" s="17">
        <v>49.6</v>
      </c>
      <c r="AB11" s="17"/>
      <c r="AC11" s="17">
        <v>40</v>
      </c>
      <c r="AD11" s="17"/>
      <c r="AE11" s="17">
        <v>52.9</v>
      </c>
      <c r="AF11" s="17"/>
      <c r="AG11" s="30">
        <f>SUM(Z11+AA11+AC11+AE11)</f>
        <v>566.43</v>
      </c>
      <c r="AH11" s="1"/>
      <c r="AI11" s="1"/>
    </row>
    <row r="12" spans="1:34" ht="12.75">
      <c r="A12" s="14"/>
      <c r="B12" s="20"/>
      <c r="C12" s="15"/>
      <c r="D12" s="16"/>
      <c r="E12" s="16"/>
      <c r="F12" s="31"/>
      <c r="G12" s="32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19"/>
      <c r="Z12" s="19"/>
      <c r="AA12" s="19"/>
      <c r="AB12" s="19"/>
      <c r="AC12" s="20"/>
      <c r="AD12" s="20"/>
      <c r="AE12" s="20"/>
      <c r="AF12" s="20"/>
      <c r="AG12" s="21"/>
      <c r="AH12" s="1"/>
    </row>
    <row r="13" spans="1:35" ht="12.75">
      <c r="A13" s="14">
        <v>1</v>
      </c>
      <c r="B13" s="19">
        <v>2</v>
      </c>
      <c r="C13" s="18" t="s">
        <v>16</v>
      </c>
      <c r="D13" s="29" t="s">
        <v>17</v>
      </c>
      <c r="E13" s="19" t="s">
        <v>15</v>
      </c>
      <c r="F13" s="17">
        <v>50</v>
      </c>
      <c r="G13" s="18"/>
      <c r="H13" s="17">
        <v>41</v>
      </c>
      <c r="I13" s="17"/>
      <c r="J13" s="17">
        <v>51.9</v>
      </c>
      <c r="K13" s="17"/>
      <c r="L13" s="17">
        <f aca="true" t="shared" si="0" ref="L13:L19">SUM(F13+H13+J13)</f>
        <v>142.9</v>
      </c>
      <c r="M13" s="17">
        <v>49.2</v>
      </c>
      <c r="N13" s="17"/>
      <c r="O13" s="17">
        <v>42.3</v>
      </c>
      <c r="P13" s="17"/>
      <c r="Q13" s="17">
        <v>53.62</v>
      </c>
      <c r="R13" s="17"/>
      <c r="S13" s="17">
        <f aca="true" t="shared" si="1" ref="S13:S19">SUM(L13+M13+O13+Q13)</f>
        <v>288.02000000000004</v>
      </c>
      <c r="T13" s="17">
        <v>49.9</v>
      </c>
      <c r="U13" s="17"/>
      <c r="V13" s="17">
        <v>41.7</v>
      </c>
      <c r="W13" s="17"/>
      <c r="X13" s="17">
        <v>52.7</v>
      </c>
      <c r="Y13" s="18"/>
      <c r="Z13" s="17">
        <f aca="true" t="shared" si="2" ref="Z13:Z19">SUM(S13+T13+V13+X13)</f>
        <v>432.32</v>
      </c>
      <c r="AA13" s="17">
        <v>49.5</v>
      </c>
      <c r="AB13" s="17"/>
      <c r="AC13" s="17">
        <v>41.9</v>
      </c>
      <c r="AD13" s="17"/>
      <c r="AE13" s="17">
        <v>52.5</v>
      </c>
      <c r="AF13" s="17"/>
      <c r="AG13" s="30">
        <f aca="true" t="shared" si="3" ref="AG13:AG19">SUM(Z13+AA13+AC13+AE13)</f>
        <v>576.22</v>
      </c>
      <c r="AH13" s="1"/>
      <c r="AI13" s="1"/>
    </row>
    <row r="14" spans="1:35" ht="12.75">
      <c r="A14" s="14">
        <v>2</v>
      </c>
      <c r="B14" s="19">
        <v>8</v>
      </c>
      <c r="C14" s="18" t="s">
        <v>18</v>
      </c>
      <c r="D14" s="19" t="s">
        <v>17</v>
      </c>
      <c r="E14" s="19" t="s">
        <v>15</v>
      </c>
      <c r="F14" s="17">
        <f>50.4+5</f>
        <v>55.4</v>
      </c>
      <c r="G14" s="18"/>
      <c r="H14" s="17">
        <v>42.4</v>
      </c>
      <c r="I14" s="17"/>
      <c r="J14" s="17">
        <v>53.3</v>
      </c>
      <c r="K14" s="17"/>
      <c r="L14" s="17">
        <f t="shared" si="0"/>
        <v>151.1</v>
      </c>
      <c r="M14" s="17">
        <v>50.8</v>
      </c>
      <c r="N14" s="17"/>
      <c r="O14" s="17">
        <v>41.5</v>
      </c>
      <c r="P14" s="17"/>
      <c r="Q14" s="17">
        <v>54.1</v>
      </c>
      <c r="R14" s="17"/>
      <c r="S14" s="17">
        <f t="shared" si="1"/>
        <v>297.5</v>
      </c>
      <c r="T14" s="17">
        <v>50.8</v>
      </c>
      <c r="U14" s="17"/>
      <c r="V14" s="17">
        <v>43.5</v>
      </c>
      <c r="W14" s="17"/>
      <c r="X14" s="17">
        <v>54.97</v>
      </c>
      <c r="Y14" s="18"/>
      <c r="Z14" s="17">
        <f t="shared" si="2"/>
        <v>446.77</v>
      </c>
      <c r="AA14" s="17">
        <v>49.9</v>
      </c>
      <c r="AB14" s="17"/>
      <c r="AC14" s="17">
        <v>42.1</v>
      </c>
      <c r="AD14" s="17"/>
      <c r="AE14" s="17">
        <v>52.4</v>
      </c>
      <c r="AF14" s="17"/>
      <c r="AG14" s="30">
        <f t="shared" si="3"/>
        <v>591.17</v>
      </c>
      <c r="AH14" s="1"/>
      <c r="AI14" s="1"/>
    </row>
    <row r="15" spans="1:35" ht="12.75">
      <c r="A15" s="14">
        <v>3</v>
      </c>
      <c r="B15" s="19">
        <v>27</v>
      </c>
      <c r="C15" s="33" t="s">
        <v>19</v>
      </c>
      <c r="D15" s="16" t="s">
        <v>17</v>
      </c>
      <c r="E15" s="16" t="s">
        <v>15</v>
      </c>
      <c r="F15" s="17">
        <v>53.91</v>
      </c>
      <c r="G15" s="18"/>
      <c r="H15" s="17">
        <v>44.57</v>
      </c>
      <c r="I15" s="17"/>
      <c r="J15" s="17">
        <v>54.4</v>
      </c>
      <c r="K15" s="17"/>
      <c r="L15" s="17">
        <f t="shared" si="0"/>
        <v>152.88</v>
      </c>
      <c r="M15" s="17">
        <v>53.1</v>
      </c>
      <c r="N15" s="17"/>
      <c r="O15" s="17">
        <v>44.9</v>
      </c>
      <c r="P15" s="17"/>
      <c r="Q15" s="17">
        <v>55.9</v>
      </c>
      <c r="R15" s="17"/>
      <c r="S15" s="17">
        <f t="shared" si="1"/>
        <v>306.78</v>
      </c>
      <c r="T15" s="17">
        <v>53.4</v>
      </c>
      <c r="U15" s="17"/>
      <c r="V15" s="17">
        <v>45.9</v>
      </c>
      <c r="W15" s="17"/>
      <c r="X15" s="17">
        <v>55.9</v>
      </c>
      <c r="Y15" s="18"/>
      <c r="Z15" s="17">
        <f t="shared" si="2"/>
        <v>461.9799999999999</v>
      </c>
      <c r="AA15" s="17">
        <f>54.45</f>
        <v>54.45</v>
      </c>
      <c r="AB15" s="17"/>
      <c r="AC15" s="17">
        <f>43.1</f>
        <v>43.1</v>
      </c>
      <c r="AD15" s="17"/>
      <c r="AE15" s="17">
        <f>57.25</f>
        <v>57.25</v>
      </c>
      <c r="AF15" s="17"/>
      <c r="AG15" s="30">
        <f t="shared" si="3"/>
        <v>616.78</v>
      </c>
      <c r="AH15" s="1"/>
      <c r="AI15" s="1"/>
    </row>
    <row r="16" spans="1:35" ht="12.75">
      <c r="A16" s="14">
        <v>4</v>
      </c>
      <c r="B16" s="19">
        <v>6</v>
      </c>
      <c r="C16" s="18" t="s">
        <v>20</v>
      </c>
      <c r="D16" s="16" t="s">
        <v>17</v>
      </c>
      <c r="E16" s="16" t="s">
        <v>15</v>
      </c>
      <c r="F16" s="17">
        <f>53.3+5</f>
        <v>58.3</v>
      </c>
      <c r="G16" s="18"/>
      <c r="H16" s="17">
        <v>44.3</v>
      </c>
      <c r="I16" s="17"/>
      <c r="J16" s="17">
        <v>55</v>
      </c>
      <c r="K16" s="17"/>
      <c r="L16" s="17">
        <f t="shared" si="0"/>
        <v>157.6</v>
      </c>
      <c r="M16" s="17">
        <f>55.5</f>
        <v>55.5</v>
      </c>
      <c r="N16" s="17"/>
      <c r="O16" s="17">
        <f>43.8+5</f>
        <v>48.8</v>
      </c>
      <c r="P16" s="17"/>
      <c r="Q16" s="17">
        <f>55.9</f>
        <v>55.9</v>
      </c>
      <c r="R16" s="17"/>
      <c r="S16" s="17">
        <f t="shared" si="1"/>
        <v>317.79999999999995</v>
      </c>
      <c r="T16" s="17">
        <v>56</v>
      </c>
      <c r="U16" s="17"/>
      <c r="V16" s="17">
        <v>43.9</v>
      </c>
      <c r="W16" s="17"/>
      <c r="X16" s="17">
        <v>54.1</v>
      </c>
      <c r="Y16" s="18"/>
      <c r="Z16" s="17">
        <f t="shared" si="2"/>
        <v>471.79999999999995</v>
      </c>
      <c r="AA16" s="17">
        <v>53.1</v>
      </c>
      <c r="AB16" s="17"/>
      <c r="AC16" s="17">
        <v>44</v>
      </c>
      <c r="AD16" s="17"/>
      <c r="AE16" s="17">
        <v>54.6</v>
      </c>
      <c r="AF16" s="17"/>
      <c r="AG16" s="30">
        <f t="shared" si="3"/>
        <v>623.5</v>
      </c>
      <c r="AH16" s="1"/>
      <c r="AI16" s="1"/>
    </row>
    <row r="17" spans="1:35" ht="12.75">
      <c r="A17" s="14">
        <v>5</v>
      </c>
      <c r="B17" s="19">
        <v>36</v>
      </c>
      <c r="C17" s="18" t="s">
        <v>21</v>
      </c>
      <c r="D17" s="19" t="s">
        <v>17</v>
      </c>
      <c r="E17" s="19" t="s">
        <v>15</v>
      </c>
      <c r="F17" s="17">
        <f>53.7</f>
        <v>53.7</v>
      </c>
      <c r="G17" s="18"/>
      <c r="H17" s="17">
        <f>45.5</f>
        <v>45.5</v>
      </c>
      <c r="I17" s="17"/>
      <c r="J17" s="17">
        <f>57.4</f>
        <v>57.4</v>
      </c>
      <c r="K17" s="17"/>
      <c r="L17" s="17">
        <f t="shared" si="0"/>
        <v>156.6</v>
      </c>
      <c r="M17" s="17">
        <f>54.84</f>
        <v>54.84</v>
      </c>
      <c r="N17" s="17"/>
      <c r="O17" s="17">
        <f>45.7</f>
        <v>45.7</v>
      </c>
      <c r="P17" s="17"/>
      <c r="Q17" s="17">
        <f>58.3</f>
        <v>58.3</v>
      </c>
      <c r="R17" s="17"/>
      <c r="S17" s="17">
        <f t="shared" si="1"/>
        <v>315.44</v>
      </c>
      <c r="T17" s="17">
        <v>55.25</v>
      </c>
      <c r="U17" s="17"/>
      <c r="V17" s="17">
        <v>45.2</v>
      </c>
      <c r="W17" s="17"/>
      <c r="X17" s="17">
        <v>61.9</v>
      </c>
      <c r="Y17" s="18"/>
      <c r="Z17" s="17">
        <f t="shared" si="2"/>
        <v>477.78999999999996</v>
      </c>
      <c r="AA17" s="17">
        <v>54.6</v>
      </c>
      <c r="AB17" s="17"/>
      <c r="AC17" s="17">
        <v>44.4</v>
      </c>
      <c r="AD17" s="17"/>
      <c r="AE17" s="17">
        <f>55.4+5</f>
        <v>60.4</v>
      </c>
      <c r="AF17" s="17"/>
      <c r="AG17" s="30">
        <f t="shared" si="3"/>
        <v>637.1899999999999</v>
      </c>
      <c r="AH17" s="1"/>
      <c r="AI17" s="1"/>
    </row>
    <row r="18" spans="1:35" ht="12.75">
      <c r="A18" s="14">
        <v>6</v>
      </c>
      <c r="B18" s="19">
        <v>19</v>
      </c>
      <c r="C18" s="18" t="s">
        <v>22</v>
      </c>
      <c r="D18" s="19" t="s">
        <v>17</v>
      </c>
      <c r="E18" s="19" t="s">
        <v>15</v>
      </c>
      <c r="F18" s="17">
        <f>56.4+10</f>
        <v>66.4</v>
      </c>
      <c r="G18" s="18"/>
      <c r="H18" s="17">
        <f>45+5</f>
        <v>50</v>
      </c>
      <c r="I18" s="17"/>
      <c r="J18" s="17">
        <f>58.5+5</f>
        <v>63.5</v>
      </c>
      <c r="K18" s="17"/>
      <c r="L18" s="17">
        <f t="shared" si="0"/>
        <v>179.9</v>
      </c>
      <c r="M18" s="17">
        <f>56.4+5</f>
        <v>61.4</v>
      </c>
      <c r="N18" s="17"/>
      <c r="O18" s="17">
        <v>45.2</v>
      </c>
      <c r="P18" s="17"/>
      <c r="Q18" s="17">
        <v>57</v>
      </c>
      <c r="R18" s="17"/>
      <c r="S18" s="17">
        <f t="shared" si="1"/>
        <v>343.5</v>
      </c>
      <c r="T18" s="17">
        <f>55.2</f>
        <v>55.2</v>
      </c>
      <c r="U18" s="17"/>
      <c r="V18" s="17">
        <v>43.5</v>
      </c>
      <c r="W18" s="17"/>
      <c r="X18" s="17">
        <v>56.3</v>
      </c>
      <c r="Y18" s="18"/>
      <c r="Z18" s="17">
        <f t="shared" si="2"/>
        <v>498.5</v>
      </c>
      <c r="AA18" s="17">
        <f>55</f>
        <v>55</v>
      </c>
      <c r="AB18" s="17"/>
      <c r="AC18" s="17">
        <v>43</v>
      </c>
      <c r="AD18" s="17"/>
      <c r="AE18" s="17">
        <v>57.2</v>
      </c>
      <c r="AF18" s="17"/>
      <c r="AG18" s="30">
        <f t="shared" si="3"/>
        <v>653.7</v>
      </c>
      <c r="AH18" s="1"/>
      <c r="AI18" s="1"/>
    </row>
    <row r="19" spans="1:35" ht="12.75">
      <c r="A19" s="14">
        <v>7</v>
      </c>
      <c r="B19" s="19">
        <v>35</v>
      </c>
      <c r="C19" s="18" t="s">
        <v>23</v>
      </c>
      <c r="D19" s="29" t="s">
        <v>17</v>
      </c>
      <c r="E19" s="19" t="s">
        <v>15</v>
      </c>
      <c r="F19" s="17">
        <f>54.2</f>
        <v>54.2</v>
      </c>
      <c r="G19" s="18"/>
      <c r="H19" s="17">
        <f>46.5+5</f>
        <v>51.5</v>
      </c>
      <c r="I19" s="17"/>
      <c r="J19" s="17">
        <f>57.8</f>
        <v>57.8</v>
      </c>
      <c r="K19" s="17"/>
      <c r="L19" s="17">
        <f t="shared" si="0"/>
        <v>163.5</v>
      </c>
      <c r="M19" s="17">
        <f>54.84</f>
        <v>54.84</v>
      </c>
      <c r="N19" s="17"/>
      <c r="O19" s="17">
        <f>45.7</f>
        <v>45.7</v>
      </c>
      <c r="P19" s="17"/>
      <c r="Q19" s="17">
        <f>58.38</f>
        <v>58.38</v>
      </c>
      <c r="R19" s="17"/>
      <c r="S19" s="17">
        <f t="shared" si="1"/>
        <v>322.42</v>
      </c>
      <c r="T19" s="17">
        <v>69.9</v>
      </c>
      <c r="U19" s="17"/>
      <c r="V19" s="17">
        <v>44.5</v>
      </c>
      <c r="W19" s="17"/>
      <c r="X19" s="17">
        <v>72.7</v>
      </c>
      <c r="Y19" s="18"/>
      <c r="Z19" s="17">
        <f t="shared" si="2"/>
        <v>509.52000000000004</v>
      </c>
      <c r="AA19" s="17">
        <v>69.5</v>
      </c>
      <c r="AB19" s="17"/>
      <c r="AC19" s="17">
        <v>61.9</v>
      </c>
      <c r="AD19" s="17"/>
      <c r="AE19" s="17">
        <v>72.4</v>
      </c>
      <c r="AF19" s="17"/>
      <c r="AG19" s="30">
        <f t="shared" si="3"/>
        <v>713.3199999999999</v>
      </c>
      <c r="AH19" s="1"/>
      <c r="AI19" s="1"/>
    </row>
    <row r="20" spans="1:35" ht="12.75">
      <c r="A20" s="14"/>
      <c r="B20" s="19"/>
      <c r="C20" s="18"/>
      <c r="D20" s="19"/>
      <c r="E20" s="19"/>
      <c r="F20" s="17"/>
      <c r="G20" s="18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8"/>
      <c r="Z20" s="17"/>
      <c r="AA20" s="17"/>
      <c r="AB20" s="17"/>
      <c r="AC20" s="17"/>
      <c r="AD20" s="17"/>
      <c r="AE20" s="17"/>
      <c r="AF20" s="17"/>
      <c r="AG20" s="30"/>
      <c r="AH20" s="1"/>
      <c r="AI20" s="1"/>
    </row>
    <row r="21" spans="1:35" ht="12.75">
      <c r="A21" s="14">
        <v>1</v>
      </c>
      <c r="B21" s="19">
        <v>7</v>
      </c>
      <c r="C21" s="18" t="s">
        <v>24</v>
      </c>
      <c r="D21" s="19" t="s">
        <v>14</v>
      </c>
      <c r="E21" s="19" t="s">
        <v>15</v>
      </c>
      <c r="F21" s="17">
        <v>49.7</v>
      </c>
      <c r="G21" s="18"/>
      <c r="H21" s="17">
        <v>42.2</v>
      </c>
      <c r="I21" s="17"/>
      <c r="J21" s="17">
        <v>53</v>
      </c>
      <c r="K21" s="17"/>
      <c r="L21" s="17">
        <f>SUM(F21+H21+J21)</f>
        <v>144.9</v>
      </c>
      <c r="M21" s="17">
        <v>50.1</v>
      </c>
      <c r="N21" s="17"/>
      <c r="O21" s="17">
        <v>42.1</v>
      </c>
      <c r="P21" s="17"/>
      <c r="Q21" s="17">
        <v>54.34</v>
      </c>
      <c r="R21" s="17"/>
      <c r="S21" s="17">
        <f>SUM(L21+M21+O21+Q21)</f>
        <v>291.44</v>
      </c>
      <c r="T21" s="17">
        <v>48.7</v>
      </c>
      <c r="U21" s="17"/>
      <c r="V21" s="17">
        <v>41.5</v>
      </c>
      <c r="W21" s="17"/>
      <c r="X21" s="17">
        <v>52.56</v>
      </c>
      <c r="Y21" s="18"/>
      <c r="Z21" s="17">
        <f>SUM(S21+T21+V21+X21)</f>
        <v>434.2</v>
      </c>
      <c r="AA21" s="17">
        <v>50.1</v>
      </c>
      <c r="AB21" s="17"/>
      <c r="AC21" s="17">
        <v>40</v>
      </c>
      <c r="AD21" s="17"/>
      <c r="AE21" s="17">
        <v>51.5</v>
      </c>
      <c r="AF21" s="17"/>
      <c r="AG21" s="30">
        <f>SUM(Z21+AA21+AC21+AE21)</f>
        <v>575.8</v>
      </c>
      <c r="AH21" s="1"/>
      <c r="AI21" s="1"/>
    </row>
    <row r="22" spans="1:35" ht="12.75">
      <c r="A22" s="14">
        <v>2</v>
      </c>
      <c r="B22" s="19">
        <v>12</v>
      </c>
      <c r="C22" s="18" t="s">
        <v>25</v>
      </c>
      <c r="D22" s="19" t="s">
        <v>14</v>
      </c>
      <c r="E22" s="19" t="s">
        <v>15</v>
      </c>
      <c r="F22" s="17">
        <v>49.4</v>
      </c>
      <c r="G22" s="18"/>
      <c r="H22" s="17">
        <v>39.7</v>
      </c>
      <c r="I22" s="17"/>
      <c r="J22" s="17">
        <v>52.6</v>
      </c>
      <c r="K22" s="17"/>
      <c r="L22" s="17">
        <f>SUM(F22+H22+J22)</f>
        <v>141.7</v>
      </c>
      <c r="M22" s="17">
        <f>48.81</f>
        <v>48.81</v>
      </c>
      <c r="N22" s="17"/>
      <c r="O22" s="17">
        <v>40.1</v>
      </c>
      <c r="P22" s="17"/>
      <c r="Q22" s="17">
        <f>51.8</f>
        <v>51.8</v>
      </c>
      <c r="R22" s="17"/>
      <c r="S22" s="17">
        <f>SUM(L22+M22+O22+Q22)</f>
        <v>282.40999999999997</v>
      </c>
      <c r="T22" s="17">
        <f>48.9</f>
        <v>48.9</v>
      </c>
      <c r="U22" s="17"/>
      <c r="V22" s="17">
        <v>40.3</v>
      </c>
      <c r="W22" s="17"/>
      <c r="X22" s="17">
        <f>51.7+5</f>
        <v>56.7</v>
      </c>
      <c r="Y22" s="18"/>
      <c r="Z22" s="17">
        <f>SUM(S22+T22+V22+X22)</f>
        <v>428.30999999999995</v>
      </c>
      <c r="AA22" s="17">
        <v>49.3</v>
      </c>
      <c r="AB22" s="17"/>
      <c r="AC22" s="17">
        <v>39.8</v>
      </c>
      <c r="AD22" s="17"/>
      <c r="AE22" s="17">
        <f>54.56+5</f>
        <v>59.56</v>
      </c>
      <c r="AF22" s="17"/>
      <c r="AG22" s="30">
        <f>SUM(Z22+AA22+AC22+AE22)</f>
        <v>576.97</v>
      </c>
      <c r="AH22" s="1"/>
      <c r="AI22" s="1"/>
    </row>
    <row r="23" spans="1:35" ht="12.75">
      <c r="A23" s="14">
        <v>3</v>
      </c>
      <c r="B23" s="19">
        <v>3</v>
      </c>
      <c r="C23" s="18" t="s">
        <v>26</v>
      </c>
      <c r="D23" s="19" t="s">
        <v>14</v>
      </c>
      <c r="E23" s="19" t="s">
        <v>15</v>
      </c>
      <c r="F23" s="17">
        <v>57.4</v>
      </c>
      <c r="G23" s="18"/>
      <c r="H23" s="17">
        <v>45.1</v>
      </c>
      <c r="I23" s="17"/>
      <c r="J23" s="17">
        <v>57.6</v>
      </c>
      <c r="K23" s="17"/>
      <c r="L23" s="17">
        <f>SUM(F23+H23+J23)</f>
        <v>160.1</v>
      </c>
      <c r="M23" s="17">
        <f>54.52</f>
        <v>54.52</v>
      </c>
      <c r="N23" s="17"/>
      <c r="O23" s="17">
        <f>45.3</f>
        <v>45.3</v>
      </c>
      <c r="P23" s="17"/>
      <c r="Q23" s="17">
        <f>59.2</f>
        <v>59.2</v>
      </c>
      <c r="R23" s="17"/>
      <c r="S23" s="17">
        <f>SUM(L23+M23+O23+Q23)</f>
        <v>319.12</v>
      </c>
      <c r="T23" s="17">
        <v>53.2</v>
      </c>
      <c r="U23" s="17"/>
      <c r="V23" s="17">
        <v>45.3</v>
      </c>
      <c r="W23" s="17"/>
      <c r="X23" s="17">
        <v>57.2</v>
      </c>
      <c r="Y23" s="18"/>
      <c r="Z23" s="17">
        <f>SUM(S23+T23+V23+X23)</f>
        <v>474.82</v>
      </c>
      <c r="AA23" s="17">
        <v>54.7</v>
      </c>
      <c r="AB23" s="17"/>
      <c r="AC23" s="17">
        <v>45</v>
      </c>
      <c r="AD23" s="17"/>
      <c r="AE23" s="17">
        <v>59.9</v>
      </c>
      <c r="AF23" s="17"/>
      <c r="AG23" s="30">
        <f>SUM(Z23+AA23+AC23+AE23)</f>
        <v>634.42</v>
      </c>
      <c r="AH23" s="1"/>
      <c r="AI23" s="1"/>
    </row>
    <row r="24" spans="1:35" ht="12.75">
      <c r="A24" s="14">
        <v>4</v>
      </c>
      <c r="B24" s="19">
        <v>11</v>
      </c>
      <c r="C24" s="18" t="s">
        <v>27</v>
      </c>
      <c r="D24" s="19" t="s">
        <v>14</v>
      </c>
      <c r="E24" s="19" t="s">
        <v>15</v>
      </c>
      <c r="F24" s="17">
        <f>55.19+5</f>
        <v>60.19</v>
      </c>
      <c r="G24" s="18"/>
      <c r="H24" s="17">
        <v>45</v>
      </c>
      <c r="I24" s="17"/>
      <c r="J24" s="17">
        <v>58.85</v>
      </c>
      <c r="K24" s="17"/>
      <c r="L24" s="17">
        <f>SUM(F24+H24+J24)</f>
        <v>164.04</v>
      </c>
      <c r="M24" s="17">
        <v>55.9</v>
      </c>
      <c r="N24" s="17"/>
      <c r="O24" s="17">
        <v>45</v>
      </c>
      <c r="P24" s="17"/>
      <c r="Q24" s="17">
        <v>57.4</v>
      </c>
      <c r="R24" s="17"/>
      <c r="S24" s="17">
        <f>SUM(L24+M24+O24+Q24)</f>
        <v>322.34</v>
      </c>
      <c r="T24" s="17">
        <v>55.5</v>
      </c>
      <c r="U24" s="17"/>
      <c r="V24" s="17">
        <v>45.5</v>
      </c>
      <c r="W24" s="17"/>
      <c r="X24" s="17">
        <v>57.8</v>
      </c>
      <c r="Y24" s="18"/>
      <c r="Z24" s="17">
        <f>SUM(S24+T24+V24+X24)</f>
        <v>481.14</v>
      </c>
      <c r="AA24" s="17">
        <f>57+5</f>
        <v>62</v>
      </c>
      <c r="AB24" s="17"/>
      <c r="AC24" s="17">
        <v>44.7</v>
      </c>
      <c r="AD24" s="17"/>
      <c r="AE24" s="17">
        <v>56.31</v>
      </c>
      <c r="AF24" s="17"/>
      <c r="AG24" s="30">
        <f>SUM(Z24+AA24+AC24+AE24)</f>
        <v>644.1500000000001</v>
      </c>
      <c r="AH24" s="1"/>
      <c r="AI24" s="1"/>
    </row>
    <row r="25" spans="1:35" ht="12.75">
      <c r="A25" s="14"/>
      <c r="B25" s="19"/>
      <c r="C25" s="18"/>
      <c r="D25" s="19"/>
      <c r="E25" s="19"/>
      <c r="F25" s="17"/>
      <c r="G25" s="18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8"/>
      <c r="Z25" s="17"/>
      <c r="AA25" s="17"/>
      <c r="AB25" s="17"/>
      <c r="AC25" s="17"/>
      <c r="AD25" s="17"/>
      <c r="AE25" s="17"/>
      <c r="AF25" s="17"/>
      <c r="AG25" s="30"/>
      <c r="AH25" s="1"/>
      <c r="AI25" s="1"/>
    </row>
    <row r="26" spans="1:35" ht="12.75">
      <c r="A26" s="14">
        <v>1</v>
      </c>
      <c r="B26" s="19">
        <v>13</v>
      </c>
      <c r="C26" s="18" t="s">
        <v>28</v>
      </c>
      <c r="D26" s="19" t="s">
        <v>29</v>
      </c>
      <c r="E26" s="19" t="s">
        <v>15</v>
      </c>
      <c r="F26" s="17">
        <v>55.8</v>
      </c>
      <c r="G26" s="18"/>
      <c r="H26" s="17">
        <v>41.85</v>
      </c>
      <c r="I26" s="17"/>
      <c r="J26" s="17">
        <v>58.2</v>
      </c>
      <c r="K26" s="17"/>
      <c r="L26" s="17">
        <f>SUM(F26+H26+J26)</f>
        <v>155.85000000000002</v>
      </c>
      <c r="M26" s="17">
        <v>53.4</v>
      </c>
      <c r="N26" s="17"/>
      <c r="O26" s="17">
        <v>42.9</v>
      </c>
      <c r="P26" s="17"/>
      <c r="Q26" s="17">
        <v>57.5</v>
      </c>
      <c r="R26" s="17"/>
      <c r="S26" s="17">
        <f>SUM(L26+M26+O26+Q26)</f>
        <v>309.65000000000003</v>
      </c>
      <c r="T26" s="17">
        <v>53.2</v>
      </c>
      <c r="U26" s="17"/>
      <c r="V26" s="17">
        <v>43.7</v>
      </c>
      <c r="W26" s="17"/>
      <c r="X26" s="17">
        <v>57.1</v>
      </c>
      <c r="Y26" s="18"/>
      <c r="Z26" s="17">
        <f>SUM(S26+T26+V26+X26)</f>
        <v>463.65000000000003</v>
      </c>
      <c r="AA26" s="17">
        <f>53.7</f>
        <v>53.7</v>
      </c>
      <c r="AB26" s="17"/>
      <c r="AC26" s="17">
        <v>43</v>
      </c>
      <c r="AD26" s="17"/>
      <c r="AE26" s="17">
        <v>56.7</v>
      </c>
      <c r="AF26" s="17"/>
      <c r="AG26" s="30">
        <f>SUM(Z26+AA26+AC26+AE26)</f>
        <v>617.0500000000001</v>
      </c>
      <c r="AH26" s="1"/>
      <c r="AI26" s="1"/>
    </row>
    <row r="27" spans="1:35" ht="12.75">
      <c r="A27" s="14">
        <v>2</v>
      </c>
      <c r="B27" s="19">
        <v>14</v>
      </c>
      <c r="C27" s="18" t="s">
        <v>30</v>
      </c>
      <c r="D27" s="19" t="s">
        <v>31</v>
      </c>
      <c r="E27" s="19" t="s">
        <v>15</v>
      </c>
      <c r="F27" s="17">
        <v>57.4</v>
      </c>
      <c r="G27" s="18"/>
      <c r="H27" s="17">
        <v>51.78</v>
      </c>
      <c r="I27" s="17"/>
      <c r="J27" s="17">
        <v>57.7</v>
      </c>
      <c r="K27" s="17"/>
      <c r="L27" s="17">
        <f>SUM(F27+H27+J27)</f>
        <v>166.88</v>
      </c>
      <c r="M27" s="17">
        <v>54.4</v>
      </c>
      <c r="N27" s="17"/>
      <c r="O27" s="17">
        <v>44.9</v>
      </c>
      <c r="P27" s="17"/>
      <c r="Q27" s="17">
        <v>57.4</v>
      </c>
      <c r="R27" s="17"/>
      <c r="S27" s="17">
        <f>SUM(L27+M27+O27+Q27)</f>
        <v>323.58</v>
      </c>
      <c r="T27" s="17">
        <v>53.1</v>
      </c>
      <c r="U27" s="17"/>
      <c r="V27" s="17">
        <v>46.7</v>
      </c>
      <c r="W27" s="17"/>
      <c r="X27" s="17">
        <v>56</v>
      </c>
      <c r="Y27" s="18"/>
      <c r="Z27" s="17">
        <f>SUM(S27+T27+V27+X27)</f>
        <v>479.38</v>
      </c>
      <c r="AA27" s="17">
        <v>53.86</v>
      </c>
      <c r="AB27" s="17"/>
      <c r="AC27" s="17">
        <v>47</v>
      </c>
      <c r="AD27" s="17"/>
      <c r="AE27" s="17">
        <v>56.57</v>
      </c>
      <c r="AF27" s="17"/>
      <c r="AG27" s="30">
        <f>SUM(Z27+AA27+AC27+AE27)</f>
        <v>636.8100000000001</v>
      </c>
      <c r="AH27" s="1"/>
      <c r="AI27" s="1"/>
    </row>
    <row r="28" spans="1:35" ht="12.75">
      <c r="A28" s="14">
        <v>3</v>
      </c>
      <c r="B28" s="19">
        <v>32</v>
      </c>
      <c r="C28" s="15" t="s">
        <v>32</v>
      </c>
      <c r="D28" s="16" t="s">
        <v>29</v>
      </c>
      <c r="E28" s="16" t="s">
        <v>15</v>
      </c>
      <c r="F28" s="17">
        <v>57.2</v>
      </c>
      <c r="G28" s="18"/>
      <c r="H28" s="17">
        <v>47.5</v>
      </c>
      <c r="I28" s="17"/>
      <c r="J28" s="17">
        <v>59.8</v>
      </c>
      <c r="K28" s="17"/>
      <c r="L28" s="17">
        <f>SUM(F28+H28+J28)</f>
        <v>164.5</v>
      </c>
      <c r="M28" s="17">
        <v>58.3</v>
      </c>
      <c r="N28" s="17"/>
      <c r="O28" s="17">
        <v>47.5</v>
      </c>
      <c r="P28" s="17"/>
      <c r="Q28" s="17">
        <v>65.75</v>
      </c>
      <c r="R28" s="17"/>
      <c r="S28" s="17">
        <f>SUM(L28+M28+O28+Q28)</f>
        <v>336.05</v>
      </c>
      <c r="T28" s="17">
        <v>56.7</v>
      </c>
      <c r="U28" s="17"/>
      <c r="V28" s="17">
        <v>47.8</v>
      </c>
      <c r="W28" s="17"/>
      <c r="X28" s="17">
        <v>61.7</v>
      </c>
      <c r="Y28" s="18"/>
      <c r="Z28" s="17">
        <f>SUM(S28+T28+V28+X28)</f>
        <v>502.25</v>
      </c>
      <c r="AA28" s="17">
        <f>57.6</f>
        <v>57.6</v>
      </c>
      <c r="AB28" s="17"/>
      <c r="AC28" s="17">
        <v>54.3</v>
      </c>
      <c r="AD28" s="17"/>
      <c r="AE28" s="17">
        <v>64.8</v>
      </c>
      <c r="AF28" s="17"/>
      <c r="AG28" s="30">
        <f>SUM(Z28+AA28+AC28+AE28)</f>
        <v>678.9499999999999</v>
      </c>
      <c r="AH28" s="1"/>
      <c r="AI28" s="1"/>
    </row>
    <row r="29" spans="1:35" ht="12.75">
      <c r="A29" s="14"/>
      <c r="B29" s="19"/>
      <c r="C29" s="33"/>
      <c r="D29" s="16"/>
      <c r="E29" s="16"/>
      <c r="F29" s="17"/>
      <c r="G29" s="18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8"/>
      <c r="Z29" s="17"/>
      <c r="AA29" s="17"/>
      <c r="AB29" s="17"/>
      <c r="AC29" s="17"/>
      <c r="AD29" s="17"/>
      <c r="AE29" s="17"/>
      <c r="AF29" s="17"/>
      <c r="AG29" s="30"/>
      <c r="AH29" s="1"/>
      <c r="AI29" s="1"/>
    </row>
    <row r="30" spans="1:35" ht="12.75">
      <c r="A30" s="14">
        <v>1</v>
      </c>
      <c r="B30" s="19">
        <v>4</v>
      </c>
      <c r="C30" s="18" t="s">
        <v>33</v>
      </c>
      <c r="D30" s="19" t="s">
        <v>34</v>
      </c>
      <c r="E30" s="19" t="s">
        <v>15</v>
      </c>
      <c r="F30" s="17">
        <v>58.4</v>
      </c>
      <c r="G30" s="18"/>
      <c r="H30" s="17">
        <v>42.4</v>
      </c>
      <c r="I30" s="17"/>
      <c r="J30" s="17">
        <v>55.2</v>
      </c>
      <c r="K30" s="17"/>
      <c r="L30" s="17">
        <f>SUM(F30+H30+J30)</f>
        <v>156</v>
      </c>
      <c r="M30" s="17">
        <v>52.8</v>
      </c>
      <c r="N30" s="17"/>
      <c r="O30" s="17">
        <v>41.7</v>
      </c>
      <c r="P30" s="17"/>
      <c r="Q30" s="17">
        <v>56.1</v>
      </c>
      <c r="R30" s="17"/>
      <c r="S30" s="17">
        <f>SUM(L30+M30+O30+Q30)</f>
        <v>306.6</v>
      </c>
      <c r="T30" s="17">
        <v>51.2</v>
      </c>
      <c r="U30" s="17"/>
      <c r="V30" s="17">
        <v>42.7</v>
      </c>
      <c r="W30" s="17"/>
      <c r="X30" s="17">
        <v>55.2</v>
      </c>
      <c r="Y30" s="18"/>
      <c r="Z30" s="17">
        <f>SUM(S30+T30+V30+X30)</f>
        <v>455.7</v>
      </c>
      <c r="AA30" s="17">
        <v>52.6</v>
      </c>
      <c r="AB30" s="17"/>
      <c r="AC30" s="17">
        <v>41.6</v>
      </c>
      <c r="AD30" s="17"/>
      <c r="AE30" s="17">
        <v>54.1</v>
      </c>
      <c r="AF30" s="17"/>
      <c r="AG30" s="30">
        <f>SUM(Z30+AA30+AC30+AE30)</f>
        <v>604</v>
      </c>
      <c r="AH30" s="1"/>
      <c r="AI30" s="1"/>
    </row>
    <row r="31" spans="1:35" ht="12.75">
      <c r="A31" s="14">
        <v>2</v>
      </c>
      <c r="B31" s="19">
        <v>5</v>
      </c>
      <c r="C31" s="18" t="s">
        <v>35</v>
      </c>
      <c r="D31" s="19" t="s">
        <v>34</v>
      </c>
      <c r="E31" s="19" t="s">
        <v>15</v>
      </c>
      <c r="F31" s="17">
        <v>52.5</v>
      </c>
      <c r="G31" s="18"/>
      <c r="H31" s="17">
        <f>45.2+5</f>
        <v>50.2</v>
      </c>
      <c r="I31" s="17"/>
      <c r="J31" s="17">
        <v>54.1</v>
      </c>
      <c r="K31" s="17"/>
      <c r="L31" s="17">
        <f>SUM(F31+H31+J31)</f>
        <v>156.8</v>
      </c>
      <c r="M31" s="17">
        <f>50.6</f>
        <v>50.6</v>
      </c>
      <c r="N31" s="17"/>
      <c r="O31" s="17">
        <f>41.3+5</f>
        <v>46.3</v>
      </c>
      <c r="P31" s="17"/>
      <c r="Q31" s="17">
        <f>53.4</f>
        <v>53.4</v>
      </c>
      <c r="R31" s="17"/>
      <c r="S31" s="17">
        <f>SUM(L31+M31+O31+Q31)</f>
        <v>307.09999999999997</v>
      </c>
      <c r="T31" s="17">
        <f>53.3+5</f>
        <v>58.3</v>
      </c>
      <c r="U31" s="17"/>
      <c r="V31" s="17">
        <v>42.4</v>
      </c>
      <c r="W31" s="17"/>
      <c r="X31" s="17">
        <v>54.5</v>
      </c>
      <c r="Y31" s="18"/>
      <c r="Z31" s="17">
        <f>SUM(S31+T31+V31+X31)</f>
        <v>462.29999999999995</v>
      </c>
      <c r="AA31" s="17">
        <v>50.5</v>
      </c>
      <c r="AB31" s="17"/>
      <c r="AC31" s="17">
        <v>41.4</v>
      </c>
      <c r="AD31" s="17"/>
      <c r="AE31" s="17">
        <v>58.8</v>
      </c>
      <c r="AF31" s="17"/>
      <c r="AG31" s="30">
        <f>SUM(Z31+AA31+AC31+AE31)</f>
        <v>612.9999999999999</v>
      </c>
      <c r="AH31" s="1"/>
      <c r="AI31" s="1"/>
    </row>
    <row r="32" spans="1:35" ht="12.75">
      <c r="A32" s="14">
        <v>3</v>
      </c>
      <c r="B32" s="19">
        <v>28</v>
      </c>
      <c r="C32" s="15" t="s">
        <v>36</v>
      </c>
      <c r="D32" s="16" t="s">
        <v>34</v>
      </c>
      <c r="E32" s="16" t="s">
        <v>15</v>
      </c>
      <c r="F32" s="17">
        <v>58.6</v>
      </c>
      <c r="G32" s="18"/>
      <c r="H32" s="17">
        <f>47.6+5</f>
        <v>52.6</v>
      </c>
      <c r="I32" s="17"/>
      <c r="J32" s="17">
        <v>60.2</v>
      </c>
      <c r="K32" s="17"/>
      <c r="L32" s="17">
        <f>SUM(F32+H32+J32)</f>
        <v>171.4</v>
      </c>
      <c r="M32" s="17">
        <f>58.2</f>
        <v>58.2</v>
      </c>
      <c r="N32" s="17"/>
      <c r="O32" s="17">
        <f>47.6+5</f>
        <v>52.6</v>
      </c>
      <c r="P32" s="17"/>
      <c r="Q32" s="17">
        <f>58.4</f>
        <v>58.4</v>
      </c>
      <c r="R32" s="17"/>
      <c r="S32" s="17">
        <f>SUM(L32+M32+O32+Q32)</f>
        <v>340.6</v>
      </c>
      <c r="T32" s="17">
        <f>57.3</f>
        <v>57.3</v>
      </c>
      <c r="U32" s="17"/>
      <c r="V32" s="17">
        <v>46</v>
      </c>
      <c r="W32" s="17"/>
      <c r="X32" s="17">
        <v>58.4</v>
      </c>
      <c r="Y32" s="18"/>
      <c r="Z32" s="17">
        <f>SUM(S32+T32+V32+X32)</f>
        <v>502.3</v>
      </c>
      <c r="AA32" s="17">
        <v>58.9</v>
      </c>
      <c r="AB32" s="17"/>
      <c r="AC32" s="17">
        <v>46</v>
      </c>
      <c r="AD32" s="17"/>
      <c r="AE32" s="17">
        <v>58.7</v>
      </c>
      <c r="AF32" s="17"/>
      <c r="AG32" s="30">
        <f>SUM(Z32+AA32+AC32+AE32)</f>
        <v>665.9000000000001</v>
      </c>
      <c r="AH32" s="1"/>
      <c r="AI32" s="1"/>
    </row>
    <row r="33" spans="1:35" ht="12.75">
      <c r="A33" s="14">
        <v>4</v>
      </c>
      <c r="B33" s="19">
        <v>29</v>
      </c>
      <c r="C33" s="15" t="s">
        <v>37</v>
      </c>
      <c r="D33" s="16" t="s">
        <v>34</v>
      </c>
      <c r="E33" s="16" t="s">
        <v>15</v>
      </c>
      <c r="F33" s="17">
        <v>59</v>
      </c>
      <c r="G33" s="18"/>
      <c r="H33" s="17">
        <v>51.4</v>
      </c>
      <c r="I33" s="17"/>
      <c r="J33" s="17">
        <v>64.5</v>
      </c>
      <c r="K33" s="17"/>
      <c r="L33" s="17">
        <f>SUM(F33+H33+J33)</f>
        <v>174.9</v>
      </c>
      <c r="M33" s="17">
        <f>56.1</f>
        <v>56.1</v>
      </c>
      <c r="N33" s="17"/>
      <c r="O33" s="17">
        <v>45</v>
      </c>
      <c r="P33" s="17"/>
      <c r="Q33" s="17">
        <v>60.1</v>
      </c>
      <c r="R33" s="17"/>
      <c r="S33" s="17">
        <f>SUM(L33+M33+O33+Q33)</f>
        <v>336.1</v>
      </c>
      <c r="T33" s="17">
        <v>55.8</v>
      </c>
      <c r="U33" s="17"/>
      <c r="V33" s="17">
        <f>45.4+5</f>
        <v>50.4</v>
      </c>
      <c r="W33" s="17"/>
      <c r="X33" s="17">
        <f>57.5+5</f>
        <v>62.5</v>
      </c>
      <c r="Y33" s="18"/>
      <c r="Z33" s="17">
        <f>SUM(S33+T33+V33+X33)</f>
        <v>504.8</v>
      </c>
      <c r="AA33" s="17">
        <f>57.9+5</f>
        <v>62.9</v>
      </c>
      <c r="AB33" s="17"/>
      <c r="AC33" s="17">
        <v>44.4</v>
      </c>
      <c r="AD33" s="17"/>
      <c r="AE33" s="17">
        <v>58.9</v>
      </c>
      <c r="AF33" s="17"/>
      <c r="AG33" s="30">
        <f>SUM(Z33+AA33+AC33+AE33)</f>
        <v>671</v>
      </c>
      <c r="AH33" s="1"/>
      <c r="AI33" s="1"/>
    </row>
    <row r="34" spans="1:33" ht="12.75">
      <c r="A34" s="14">
        <v>5</v>
      </c>
      <c r="B34" s="19">
        <v>31</v>
      </c>
      <c r="C34" s="15" t="s">
        <v>38</v>
      </c>
      <c r="D34" s="16" t="s">
        <v>34</v>
      </c>
      <c r="E34" s="16" t="s">
        <v>15</v>
      </c>
      <c r="F34" s="17">
        <v>63.3</v>
      </c>
      <c r="G34" s="18"/>
      <c r="H34" s="17">
        <v>53.97</v>
      </c>
      <c r="I34" s="17"/>
      <c r="J34" s="17">
        <v>67.9</v>
      </c>
      <c r="K34" s="17"/>
      <c r="L34" s="17">
        <f>SUM(F34+H34+J34)</f>
        <v>185.17000000000002</v>
      </c>
      <c r="M34" s="17">
        <f>64.6+5</f>
        <v>69.6</v>
      </c>
      <c r="N34" s="17"/>
      <c r="O34" s="17">
        <v>53.5</v>
      </c>
      <c r="P34" s="17"/>
      <c r="Q34" s="17">
        <v>66.7</v>
      </c>
      <c r="R34" s="17"/>
      <c r="S34" s="17">
        <f>SUM(L34+M34+O34+Q34)</f>
        <v>374.96999999999997</v>
      </c>
      <c r="T34" s="17">
        <v>66.5</v>
      </c>
      <c r="U34" s="17"/>
      <c r="V34" s="17">
        <v>54.1</v>
      </c>
      <c r="W34" s="17"/>
      <c r="X34" s="17">
        <v>68.8</v>
      </c>
      <c r="Y34" s="18"/>
      <c r="Z34" s="17">
        <f>SUM(S34+T34+V34+X34)</f>
        <v>564.37</v>
      </c>
      <c r="AA34" s="17">
        <v>63.5</v>
      </c>
      <c r="AB34" s="17"/>
      <c r="AC34" s="17">
        <v>54.5</v>
      </c>
      <c r="AD34" s="17"/>
      <c r="AE34" s="17">
        <v>68</v>
      </c>
      <c r="AF34" s="17"/>
      <c r="AG34" s="30">
        <f>SUM(Z34+AA34+AC34+AE34)</f>
        <v>750.37</v>
      </c>
    </row>
    <row r="35" spans="1:33" ht="12.75">
      <c r="A35" s="14"/>
      <c r="B35" s="19"/>
      <c r="C35" s="33"/>
      <c r="D35" s="16"/>
      <c r="E35" s="16"/>
      <c r="F35" s="17"/>
      <c r="G35" s="18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8"/>
      <c r="Z35" s="17"/>
      <c r="AA35" s="17"/>
      <c r="AB35" s="17"/>
      <c r="AC35" s="17"/>
      <c r="AD35" s="17"/>
      <c r="AE35" s="17"/>
      <c r="AF35" s="17"/>
      <c r="AG35" s="30"/>
    </row>
    <row r="36" spans="1:35" ht="12.75">
      <c r="A36" s="14">
        <v>1</v>
      </c>
      <c r="B36" s="19">
        <v>26</v>
      </c>
      <c r="C36" s="20" t="s">
        <v>39</v>
      </c>
      <c r="D36" s="16" t="s">
        <v>34</v>
      </c>
      <c r="E36" s="16" t="s">
        <v>40</v>
      </c>
      <c r="F36" s="17">
        <v>83.8</v>
      </c>
      <c r="G36" s="18"/>
      <c r="H36" s="17">
        <v>73.7</v>
      </c>
      <c r="I36" s="17"/>
      <c r="J36" s="17">
        <f>80.5+30</f>
        <v>110.5</v>
      </c>
      <c r="K36" s="17"/>
      <c r="L36" s="17">
        <f>SUM(F36+H36+J36)</f>
        <v>268</v>
      </c>
      <c r="M36" s="17">
        <f>94</f>
        <v>94</v>
      </c>
      <c r="N36" s="17"/>
      <c r="O36" s="17">
        <f>65.1+5</f>
        <v>70.1</v>
      </c>
      <c r="P36" s="17"/>
      <c r="Q36" s="17">
        <f>74.28+30</f>
        <v>104.28</v>
      </c>
      <c r="R36" s="17"/>
      <c r="S36" s="17">
        <f>SUM(L36+M36+O36+Q36)</f>
        <v>536.38</v>
      </c>
      <c r="T36" s="17">
        <f>94+15</f>
        <v>109</v>
      </c>
      <c r="U36" s="17"/>
      <c r="V36" s="17">
        <v>65.6</v>
      </c>
      <c r="W36" s="17"/>
      <c r="X36" s="34">
        <f>68.3+30</f>
        <v>98.3</v>
      </c>
      <c r="Y36" s="35"/>
      <c r="Z36" s="34">
        <f>SUM(S36+T36+V36+X36)</f>
        <v>809.28</v>
      </c>
      <c r="AA36" s="34">
        <f>84+10</f>
        <v>94</v>
      </c>
      <c r="AB36" s="34"/>
      <c r="AC36" s="34">
        <v>60</v>
      </c>
      <c r="AD36" s="34"/>
      <c r="AE36" s="34">
        <v>108.9</v>
      </c>
      <c r="AF36" s="17"/>
      <c r="AG36" s="30">
        <f>SUM(Z36+AA36+AC36+AE36)</f>
        <v>1072.18</v>
      </c>
      <c r="AH36" s="1"/>
      <c r="AI36" s="1"/>
    </row>
    <row r="37" spans="1:35" ht="12.75">
      <c r="A37" s="14">
        <v>2</v>
      </c>
      <c r="B37" s="19">
        <v>30</v>
      </c>
      <c r="C37" s="33" t="s">
        <v>41</v>
      </c>
      <c r="D37" s="16" t="s">
        <v>34</v>
      </c>
      <c r="E37" s="16" t="s">
        <v>40</v>
      </c>
      <c r="F37" s="17">
        <v>103.8</v>
      </c>
      <c r="G37" s="18"/>
      <c r="H37" s="17">
        <f>90.8</f>
        <v>90.8</v>
      </c>
      <c r="I37" s="17"/>
      <c r="J37" s="17">
        <v>130.5</v>
      </c>
      <c r="K37" s="17"/>
      <c r="L37" s="17">
        <f>SUM(F37+H37+J37)</f>
        <v>325.1</v>
      </c>
      <c r="M37" s="17">
        <f>95+15</f>
        <v>110</v>
      </c>
      <c r="N37" s="17"/>
      <c r="O37" s="17">
        <v>71.8</v>
      </c>
      <c r="P37" s="17"/>
      <c r="Q37" s="17">
        <f>81.2+30</f>
        <v>111.2</v>
      </c>
      <c r="R37" s="17"/>
      <c r="S37" s="17">
        <f>SUM(L37+M37+O37+Q37)</f>
        <v>618.1</v>
      </c>
      <c r="T37" s="17">
        <v>93.8</v>
      </c>
      <c r="U37" s="17"/>
      <c r="V37" s="17">
        <v>71.1</v>
      </c>
      <c r="W37" s="17"/>
      <c r="X37" s="34">
        <v>118.3</v>
      </c>
      <c r="Y37" s="35"/>
      <c r="Z37" s="34">
        <f>SUM(S37+T37+V37+X37)</f>
        <v>901.3</v>
      </c>
      <c r="AA37" s="34">
        <v>98.7</v>
      </c>
      <c r="AB37" s="34"/>
      <c r="AC37" s="34">
        <v>60</v>
      </c>
      <c r="AD37" s="34"/>
      <c r="AE37" s="34">
        <v>108.9</v>
      </c>
      <c r="AF37" s="17"/>
      <c r="AG37" s="30">
        <f>SUM(Z37+AA37+AC37+AE37)</f>
        <v>1168.9</v>
      </c>
      <c r="AI37" s="1"/>
    </row>
    <row r="38" spans="1:33" ht="12.75">
      <c r="A38" s="14">
        <v>3</v>
      </c>
      <c r="B38" s="29">
        <v>33</v>
      </c>
      <c r="C38" s="33" t="s">
        <v>42</v>
      </c>
      <c r="D38" s="16" t="s">
        <v>34</v>
      </c>
      <c r="E38" s="16" t="s">
        <v>40</v>
      </c>
      <c r="F38" s="17">
        <v>103.8</v>
      </c>
      <c r="G38" s="18"/>
      <c r="H38" s="17">
        <v>93.7</v>
      </c>
      <c r="I38" s="17"/>
      <c r="J38" s="17">
        <f>90+30</f>
        <v>120</v>
      </c>
      <c r="K38" s="17"/>
      <c r="L38" s="17">
        <f>SUM(F38+H38+J38)</f>
        <v>317.5</v>
      </c>
      <c r="M38" s="17">
        <v>114</v>
      </c>
      <c r="N38" s="17"/>
      <c r="O38" s="17">
        <v>85</v>
      </c>
      <c r="P38" s="17"/>
      <c r="Q38" s="17">
        <f>90.3+5</f>
        <v>95.3</v>
      </c>
      <c r="R38" s="17"/>
      <c r="S38" s="17">
        <f>SUM(L38+M38+O38+Q38)</f>
        <v>611.8</v>
      </c>
      <c r="T38" s="17">
        <v>113.6</v>
      </c>
      <c r="U38" s="17"/>
      <c r="V38" s="17">
        <v>78</v>
      </c>
      <c r="W38" s="17"/>
      <c r="X38" s="34">
        <v>103.75</v>
      </c>
      <c r="Y38" s="35"/>
      <c r="Z38" s="34">
        <f>SUM(S38+T38+V38+X38)</f>
        <v>907.15</v>
      </c>
      <c r="AA38" s="34">
        <v>114.5</v>
      </c>
      <c r="AB38" s="34"/>
      <c r="AC38" s="34">
        <v>86.5</v>
      </c>
      <c r="AD38" s="34"/>
      <c r="AE38" s="34">
        <v>104.7</v>
      </c>
      <c r="AF38" s="17"/>
      <c r="AG38" s="30">
        <f>SUM(Z38+AA38+AC38+AE38)</f>
        <v>1212.8500000000001</v>
      </c>
    </row>
    <row r="39" spans="1:33" ht="13.5" thickBot="1">
      <c r="A39" s="36">
        <v>4</v>
      </c>
      <c r="B39" s="37">
        <v>34</v>
      </c>
      <c r="C39" s="38" t="s">
        <v>43</v>
      </c>
      <c r="D39" s="39" t="s">
        <v>34</v>
      </c>
      <c r="E39" s="39" t="s">
        <v>40</v>
      </c>
      <c r="F39" s="40">
        <v>103.8</v>
      </c>
      <c r="G39" s="41"/>
      <c r="H39" s="40">
        <v>93.7</v>
      </c>
      <c r="I39" s="40"/>
      <c r="J39" s="40">
        <v>130.5</v>
      </c>
      <c r="K39" s="40"/>
      <c r="L39" s="40">
        <f>SUM(F39+H39+J39)</f>
        <v>328</v>
      </c>
      <c r="M39" s="40">
        <v>114</v>
      </c>
      <c r="N39" s="40"/>
      <c r="O39" s="40">
        <v>90.1</v>
      </c>
      <c r="P39" s="40"/>
      <c r="Q39" s="40">
        <v>115.3</v>
      </c>
      <c r="R39" s="40"/>
      <c r="S39" s="40">
        <f>SUM(L39+M39+O39+Q39)</f>
        <v>647.4</v>
      </c>
      <c r="T39" s="40">
        <v>113.8</v>
      </c>
      <c r="U39" s="40"/>
      <c r="V39" s="40">
        <v>81.2</v>
      </c>
      <c r="W39" s="40"/>
      <c r="X39" s="40">
        <v>118.2</v>
      </c>
      <c r="Y39" s="41"/>
      <c r="Z39" s="40">
        <f>SUM(S39+T39+V39+X39)</f>
        <v>960.6</v>
      </c>
      <c r="AA39" s="40">
        <v>111.2</v>
      </c>
      <c r="AB39" s="40"/>
      <c r="AC39" s="40">
        <v>91.1</v>
      </c>
      <c r="AD39" s="40"/>
      <c r="AE39" s="40">
        <v>88.9</v>
      </c>
      <c r="AF39" s="40"/>
      <c r="AG39" s="42">
        <f>SUM(Z39+AA39+AC39+AE39)</f>
        <v>1251.8</v>
      </c>
    </row>
    <row r="40" spans="6:33" ht="12.75">
      <c r="F40" s="43"/>
      <c r="G40" s="44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4"/>
      <c r="Z40" s="43"/>
      <c r="AA40" s="43"/>
      <c r="AB40" s="43"/>
      <c r="AC40" s="43"/>
      <c r="AD40" s="43"/>
      <c r="AE40" s="43"/>
      <c r="AF40" s="43"/>
      <c r="AG40" s="43"/>
    </row>
    <row r="41" spans="2:33" ht="12.75">
      <c r="B41" s="63"/>
      <c r="C41" s="65"/>
      <c r="F41" s="43"/>
      <c r="G41" s="44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4"/>
      <c r="Z41" s="43"/>
      <c r="AA41" s="43"/>
      <c r="AB41" s="43"/>
      <c r="AC41" s="43"/>
      <c r="AD41" s="43"/>
      <c r="AE41" s="43"/>
      <c r="AF41" s="43"/>
      <c r="AG41" s="43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Bord na Móna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LOUIS GARRY</dc:creator>
  <cp:keywords/>
  <dc:description/>
  <cp:lastModifiedBy>Brian Duggan</cp:lastModifiedBy>
  <dcterms:created xsi:type="dcterms:W3CDTF">2014-02-10T09:10:45Z</dcterms:created>
  <dcterms:modified xsi:type="dcterms:W3CDTF">2014-02-18T14:12:25Z</dcterms:modified>
  <cp:category/>
  <cp:version/>
  <cp:contentType/>
  <cp:contentStatus/>
</cp:coreProperties>
</file>